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pp\Personale\PERSONALE\Trasparenza\TassiAssenza\"/>
    </mc:Choice>
  </mc:AlternateContent>
  <xr:revisionPtr revIDLastSave="0" documentId="13_ncr:1_{C014A599-12CB-47AF-8173-9FEC5A36C218}" xr6:coauthVersionLast="47" xr6:coauthVersionMax="47" xr10:uidLastSave="{00000000-0000-0000-0000-000000000000}"/>
  <bookViews>
    <workbookView xWindow="-120" yWindow="-120" windowWidth="29040" windowHeight="15720" firstSheet="11" activeTab="13" xr2:uid="{00000000-000D-0000-FFFF-FFFF00000000}"/>
  </bookViews>
  <sheets>
    <sheet name="assenze anno 2016 completo" sheetId="6" r:id="rId1"/>
    <sheet name="tassi di assenza gen-dic 2016" sheetId="7" r:id="rId2"/>
    <sheet name="tassi di assenza gen-dic 2017" sheetId="9" r:id="rId3"/>
    <sheet name="assenze anno 2018 completo" sheetId="1" r:id="rId4"/>
    <sheet name="tassi di assenza gen-set 2018" sheetId="4" r:id="rId5"/>
    <sheet name="tassi di assenza gen-dic 2018" sheetId="8" r:id="rId6"/>
    <sheet name="assenze anno 2019 completo" sheetId="10" r:id="rId7"/>
    <sheet name="tassi di assenza gen-dic 2019" sheetId="11" r:id="rId8"/>
    <sheet name="tassi di assenza gen-dic 2020" sheetId="3" r:id="rId9"/>
    <sheet name="tassi di assenza gen-dic 21" sheetId="12" r:id="rId10"/>
    <sheet name="tassi di assenza gen-dic 22" sheetId="13" r:id="rId11"/>
    <sheet name="tassi di assenza gen-dic 23" sheetId="14" r:id="rId12"/>
    <sheet name="tassi di assenza gen-dic 24" sheetId="15" r:id="rId13"/>
    <sheet name="Riepilogo tassi assenza" sheetId="5" r:id="rId14"/>
  </sheets>
  <definedNames>
    <definedName name="_xlnm.Print_Area" localSheetId="0">'assenze anno 2016 completo'!$A$1:$N$26</definedName>
    <definedName name="_xlnm.Print_Area" localSheetId="13">'Riepilogo tassi assenza'!$A$1:$I$43</definedName>
    <definedName name="_xlnm.Print_Area" localSheetId="2">'tassi di assenza gen-dic 2017'!$A$1:$J$15</definedName>
    <definedName name="_xlnm.Print_Area" localSheetId="5">'tassi di assenza gen-dic 2018'!$A$1:$J$15</definedName>
    <definedName name="_xlnm.Print_Area" localSheetId="7">'tassi di assenza gen-dic 2019'!$A$1:$J$15</definedName>
    <definedName name="_xlnm.Print_Area" localSheetId="4">'tassi di assenza gen-set 2018'!$A$1:$J$15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5" l="1"/>
  <c r="N3" i="15"/>
  <c r="J5" i="15" l="1"/>
  <c r="H8" i="15"/>
  <c r="G8" i="15"/>
  <c r="F8" i="15"/>
  <c r="E8" i="15"/>
  <c r="D8" i="15"/>
  <c r="C8" i="15"/>
  <c r="B8" i="15"/>
  <c r="I7" i="15"/>
  <c r="I6" i="15"/>
  <c r="I5" i="15"/>
  <c r="J6" i="15"/>
  <c r="J7" i="15"/>
  <c r="B13" i="14"/>
  <c r="N3" i="14"/>
  <c r="M3" i="14"/>
  <c r="I8" i="15" l="1"/>
  <c r="I13" i="15"/>
  <c r="B13" i="15"/>
  <c r="I15" i="15"/>
  <c r="H15" i="15"/>
  <c r="G15" i="15"/>
  <c r="F15" i="15"/>
  <c r="E15" i="15"/>
  <c r="D15" i="15"/>
  <c r="C15" i="15"/>
  <c r="B15" i="15"/>
  <c r="B14" i="15"/>
  <c r="G14" i="15"/>
  <c r="E14" i="15"/>
  <c r="D14" i="15"/>
  <c r="C14" i="15"/>
  <c r="J8" i="15"/>
  <c r="H14" i="15"/>
  <c r="F14" i="15"/>
  <c r="I14" i="15"/>
  <c r="H8" i="14"/>
  <c r="G8" i="14"/>
  <c r="F8" i="14"/>
  <c r="E8" i="14"/>
  <c r="D8" i="14"/>
  <c r="C8" i="14"/>
  <c r="B8" i="14"/>
  <c r="I7" i="14"/>
  <c r="I6" i="14"/>
  <c r="I5" i="14"/>
  <c r="I13" i="14" s="1"/>
  <c r="J6" i="14"/>
  <c r="J7" i="14"/>
  <c r="N3" i="13"/>
  <c r="M3" i="13"/>
  <c r="H8" i="13"/>
  <c r="G8" i="13"/>
  <c r="F8" i="13"/>
  <c r="E8" i="13"/>
  <c r="D8" i="13"/>
  <c r="C8" i="13"/>
  <c r="B8" i="13"/>
  <c r="I7" i="13"/>
  <c r="I6" i="13"/>
  <c r="I5" i="13"/>
  <c r="I15" i="14" l="1"/>
  <c r="H15" i="14"/>
  <c r="G15" i="14"/>
  <c r="F15" i="14"/>
  <c r="E15" i="14"/>
  <c r="D15" i="14"/>
  <c r="B15" i="14"/>
  <c r="C15" i="14"/>
  <c r="E14" i="14"/>
  <c r="H14" i="14"/>
  <c r="F14" i="14"/>
  <c r="D14" i="14"/>
  <c r="C14" i="14"/>
  <c r="G14" i="14"/>
  <c r="B14" i="14"/>
  <c r="J8" i="14"/>
  <c r="I14" i="14"/>
  <c r="I8" i="14"/>
  <c r="I8" i="13"/>
  <c r="B13" i="13" l="1"/>
  <c r="J6" i="13"/>
  <c r="I13" i="13"/>
  <c r="M27" i="12"/>
  <c r="M26" i="12"/>
  <c r="J7" i="13" l="1"/>
  <c r="I15" i="13" s="1"/>
  <c r="B14" i="13"/>
  <c r="H14" i="13"/>
  <c r="G14" i="13"/>
  <c r="F14" i="13"/>
  <c r="E14" i="13"/>
  <c r="D14" i="13"/>
  <c r="C14" i="13"/>
  <c r="I14" i="13"/>
  <c r="M24" i="12"/>
  <c r="M23" i="12"/>
  <c r="R4" i="12"/>
  <c r="R5" i="12"/>
  <c r="M5" i="12" s="1"/>
  <c r="R6" i="12"/>
  <c r="M6" i="12" s="1"/>
  <c r="R7" i="12"/>
  <c r="M7" i="12" s="1"/>
  <c r="R3" i="12"/>
  <c r="M3" i="12" s="1"/>
  <c r="N10" i="12"/>
  <c r="J6" i="12" s="1"/>
  <c r="N2" i="12"/>
  <c r="M2" i="12"/>
  <c r="M4" i="12"/>
  <c r="J8" i="13" l="1"/>
  <c r="H15" i="13"/>
  <c r="E15" i="13"/>
  <c r="B15" i="13"/>
  <c r="G15" i="13"/>
  <c r="F15" i="13"/>
  <c r="D15" i="13"/>
  <c r="C15" i="13"/>
  <c r="M8" i="12"/>
  <c r="M10" i="12" s="1"/>
  <c r="J7" i="12" s="1"/>
  <c r="J8" i="12" s="1"/>
  <c r="B13" i="12" l="1"/>
  <c r="I6" i="12"/>
  <c r="I14" i="12" s="1"/>
  <c r="I7" i="12"/>
  <c r="I15" i="12" s="1"/>
  <c r="I5" i="12"/>
  <c r="H15" i="12"/>
  <c r="G15" i="12"/>
  <c r="F15" i="12"/>
  <c r="E15" i="12"/>
  <c r="D15" i="12"/>
  <c r="C15" i="12"/>
  <c r="B15" i="12"/>
  <c r="H14" i="12"/>
  <c r="G14" i="12"/>
  <c r="F14" i="12"/>
  <c r="E14" i="12"/>
  <c r="D14" i="12"/>
  <c r="C14" i="12"/>
  <c r="B14" i="12"/>
  <c r="H8" i="12"/>
  <c r="G8" i="12"/>
  <c r="F8" i="12"/>
  <c r="E8" i="12"/>
  <c r="D8" i="12"/>
  <c r="C8" i="12"/>
  <c r="B8" i="12"/>
  <c r="I15" i="3"/>
  <c r="H15" i="3"/>
  <c r="G15" i="3"/>
  <c r="F15" i="3"/>
  <c r="E15" i="3"/>
  <c r="D15" i="3"/>
  <c r="C15" i="3"/>
  <c r="B15" i="3"/>
  <c r="I14" i="3"/>
  <c r="H14" i="3"/>
  <c r="G14" i="3"/>
  <c r="F14" i="3"/>
  <c r="E14" i="3"/>
  <c r="D14" i="3"/>
  <c r="C14" i="3"/>
  <c r="B14" i="3"/>
  <c r="I13" i="3"/>
  <c r="B13" i="3"/>
  <c r="I8" i="3"/>
  <c r="H8" i="3"/>
  <c r="G8" i="3"/>
  <c r="F8" i="3"/>
  <c r="E8" i="3"/>
  <c r="D8" i="3"/>
  <c r="C8" i="3"/>
  <c r="B8" i="3"/>
  <c r="I13" i="11"/>
  <c r="B13" i="11"/>
  <c r="I13" i="12" l="1"/>
  <c r="I8" i="12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8" i="11"/>
  <c r="H8" i="11"/>
  <c r="G8" i="11"/>
  <c r="F8" i="11"/>
  <c r="E8" i="11"/>
  <c r="D8" i="11"/>
  <c r="C8" i="11"/>
  <c r="B8" i="11"/>
  <c r="C93" i="10"/>
  <c r="B93" i="10"/>
  <c r="C46" i="10" l="1"/>
  <c r="B46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N11" i="10"/>
  <c r="N29" i="10" s="1"/>
  <c r="M11" i="10"/>
  <c r="L11" i="10"/>
  <c r="L29" i="10" s="1"/>
  <c r="K11" i="10"/>
  <c r="J11" i="10"/>
  <c r="J29" i="10" s="1"/>
  <c r="I11" i="10"/>
  <c r="H11" i="10"/>
  <c r="H29" i="10" s="1"/>
  <c r="G11" i="10"/>
  <c r="F11" i="10"/>
  <c r="F29" i="10" s="1"/>
  <c r="E11" i="10"/>
  <c r="D11" i="10"/>
  <c r="D29" i="10" s="1"/>
  <c r="C11" i="10"/>
  <c r="B11" i="10"/>
  <c r="B29" i="10" s="1"/>
  <c r="B51" i="10" l="1"/>
  <c r="B49" i="10"/>
  <c r="B58" i="10"/>
  <c r="B55" i="10"/>
  <c r="B52" i="10"/>
  <c r="B50" i="10"/>
  <c r="C29" i="10"/>
  <c r="E29" i="10"/>
  <c r="G29" i="10"/>
  <c r="I29" i="10"/>
  <c r="K29" i="10"/>
  <c r="M29" i="10"/>
  <c r="C58" i="10"/>
  <c r="C55" i="10"/>
  <c r="C54" i="10"/>
  <c r="C124" i="1"/>
  <c r="C136" i="1" s="1"/>
  <c r="B124" i="1"/>
  <c r="B128" i="1" s="1"/>
  <c r="C56" i="10" l="1"/>
  <c r="C59" i="10"/>
  <c r="C86" i="10" s="1"/>
  <c r="C95" i="10" s="1"/>
  <c r="B59" i="10"/>
  <c r="B86" i="10" s="1"/>
  <c r="B95" i="10" s="1"/>
  <c r="B56" i="10"/>
  <c r="C132" i="1"/>
  <c r="C137" i="1" s="1"/>
  <c r="C156" i="1" s="1"/>
  <c r="B129" i="1"/>
  <c r="B133" i="1"/>
  <c r="B136" i="1"/>
  <c r="B130" i="1"/>
  <c r="C133" i="1"/>
  <c r="B127" i="1"/>
  <c r="B131" i="1"/>
  <c r="C134" i="1" l="1"/>
  <c r="B137" i="1"/>
  <c r="B134" i="1"/>
  <c r="B156" i="1"/>
  <c r="I15" i="9" l="1"/>
  <c r="H15" i="9"/>
  <c r="G15" i="9"/>
  <c r="F15" i="9"/>
  <c r="E15" i="9"/>
  <c r="D15" i="9"/>
  <c r="C15" i="9"/>
  <c r="B15" i="9"/>
  <c r="I14" i="9"/>
  <c r="H14" i="9"/>
  <c r="G14" i="9"/>
  <c r="F14" i="9"/>
  <c r="E14" i="9"/>
  <c r="D14" i="9"/>
  <c r="C14" i="9"/>
  <c r="B14" i="9"/>
  <c r="I13" i="9"/>
  <c r="B13" i="9"/>
  <c r="I8" i="9"/>
  <c r="H8" i="9"/>
  <c r="G8" i="9"/>
  <c r="F8" i="9"/>
  <c r="E8" i="9"/>
  <c r="D8" i="9"/>
  <c r="C8" i="9"/>
  <c r="B8" i="9"/>
  <c r="I15" i="8" l="1"/>
  <c r="H15" i="8"/>
  <c r="G15" i="8"/>
  <c r="F15" i="8"/>
  <c r="E15" i="8"/>
  <c r="D15" i="8"/>
  <c r="C15" i="8"/>
  <c r="B15" i="8"/>
  <c r="I14" i="8"/>
  <c r="H14" i="8"/>
  <c r="G14" i="8"/>
  <c r="F14" i="8"/>
  <c r="E14" i="8"/>
  <c r="D14" i="8"/>
  <c r="C14" i="8"/>
  <c r="B14" i="8"/>
  <c r="I13" i="8"/>
  <c r="B13" i="8"/>
  <c r="I8" i="8"/>
  <c r="H8" i="8"/>
  <c r="G8" i="8"/>
  <c r="F8" i="8"/>
  <c r="E8" i="8"/>
  <c r="D8" i="8"/>
  <c r="C8" i="8"/>
  <c r="B8" i="8"/>
  <c r="I15" i="7" l="1"/>
  <c r="H15" i="7"/>
  <c r="G15" i="7"/>
  <c r="F15" i="7"/>
  <c r="E15" i="7"/>
  <c r="D15" i="7"/>
  <c r="C15" i="7"/>
  <c r="B15" i="7"/>
  <c r="I14" i="7"/>
  <c r="H14" i="7"/>
  <c r="G14" i="7"/>
  <c r="F14" i="7"/>
  <c r="E14" i="7"/>
  <c r="D14" i="7"/>
  <c r="C14" i="7"/>
  <c r="B14" i="7"/>
  <c r="I13" i="7"/>
  <c r="B13" i="7"/>
  <c r="I8" i="7"/>
  <c r="H8" i="7"/>
  <c r="G8" i="7"/>
  <c r="F8" i="7"/>
  <c r="E8" i="7"/>
  <c r="D8" i="7"/>
  <c r="C8" i="7"/>
  <c r="B8" i="7"/>
  <c r="M11" i="6" l="1"/>
  <c r="C93" i="6"/>
  <c r="C92" i="6"/>
  <c r="B90" i="6"/>
  <c r="B89" i="6"/>
  <c r="B88" i="6"/>
  <c r="B87" i="6"/>
  <c r="B86" i="6"/>
  <c r="B85" i="6"/>
  <c r="B84" i="6"/>
  <c r="B83" i="6"/>
  <c r="C70" i="6"/>
  <c r="C74" i="6" s="1"/>
  <c r="B70" i="6"/>
  <c r="I54" i="6"/>
  <c r="J52" i="6"/>
  <c r="I52" i="6"/>
  <c r="H52" i="6"/>
  <c r="G52" i="6"/>
  <c r="F52" i="6"/>
  <c r="E52" i="6"/>
  <c r="D52" i="6"/>
  <c r="C52" i="6"/>
  <c r="B52" i="6"/>
  <c r="K51" i="6"/>
  <c r="K50" i="6"/>
  <c r="K49" i="6"/>
  <c r="K48" i="6"/>
  <c r="K47" i="6"/>
  <c r="K46" i="6"/>
  <c r="K45" i="6"/>
  <c r="J42" i="6"/>
  <c r="I42" i="6"/>
  <c r="H42" i="6"/>
  <c r="H54" i="6" s="1"/>
  <c r="G42" i="6"/>
  <c r="G54" i="6" s="1"/>
  <c r="F42" i="6"/>
  <c r="E42" i="6"/>
  <c r="E54" i="6" s="1"/>
  <c r="D42" i="6"/>
  <c r="D54" i="6" s="1"/>
  <c r="C42" i="6"/>
  <c r="C54" i="6" s="1"/>
  <c r="B42" i="6"/>
  <c r="K41" i="6"/>
  <c r="K40" i="6"/>
  <c r="K39" i="6"/>
  <c r="K38" i="6"/>
  <c r="K37" i="6"/>
  <c r="K36" i="6"/>
  <c r="K35" i="6"/>
  <c r="K3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N11" i="6"/>
  <c r="L11" i="6"/>
  <c r="K11" i="6"/>
  <c r="J11" i="6"/>
  <c r="I11" i="6"/>
  <c r="H11" i="6"/>
  <c r="G11" i="6"/>
  <c r="F11" i="6"/>
  <c r="E11" i="6"/>
  <c r="D11" i="6"/>
  <c r="C11" i="6"/>
  <c r="B11" i="6"/>
  <c r="B54" i="6" l="1"/>
  <c r="F54" i="6"/>
  <c r="J54" i="6"/>
  <c r="C75" i="6"/>
  <c r="C81" i="6" s="1"/>
  <c r="K42" i="6"/>
  <c r="K54" i="6" s="1"/>
  <c r="K52" i="6"/>
  <c r="B77" i="6"/>
  <c r="B80" i="6"/>
  <c r="B73" i="6"/>
  <c r="B81" i="6" s="1"/>
  <c r="C77" i="6"/>
  <c r="C80" i="6"/>
  <c r="I13" i="4"/>
  <c r="B13" i="4"/>
  <c r="C70" i="1"/>
  <c r="B70" i="1"/>
  <c r="C94" i="6" l="1"/>
  <c r="C96" i="6" s="1"/>
  <c r="C78" i="6"/>
  <c r="B82" i="1"/>
  <c r="B79" i="1"/>
  <c r="B77" i="1"/>
  <c r="B75" i="1"/>
  <c r="B73" i="1"/>
  <c r="B76" i="1"/>
  <c r="B74" i="1"/>
  <c r="C82" i="1"/>
  <c r="C79" i="1"/>
  <c r="C80" i="1" s="1"/>
  <c r="C83" i="1"/>
  <c r="B78" i="6"/>
  <c r="B94" i="6"/>
  <c r="B96" i="6" s="1"/>
  <c r="B8" i="4"/>
  <c r="C8" i="4"/>
  <c r="D8" i="4"/>
  <c r="E8" i="4"/>
  <c r="F8" i="4"/>
  <c r="G8" i="4"/>
  <c r="H8" i="4"/>
  <c r="I8" i="4"/>
  <c r="B83" i="1" l="1"/>
  <c r="B80" i="1"/>
  <c r="B107" i="1"/>
  <c r="C107" i="1"/>
  <c r="K51" i="1"/>
  <c r="K50" i="1"/>
  <c r="K49" i="1"/>
  <c r="K48" i="1"/>
  <c r="K47" i="1"/>
  <c r="K46" i="1"/>
  <c r="K45" i="1"/>
  <c r="J52" i="1"/>
  <c r="I52" i="1"/>
  <c r="H52" i="1"/>
  <c r="G52" i="1"/>
  <c r="F52" i="1"/>
  <c r="E52" i="1"/>
  <c r="D52" i="1"/>
  <c r="C52" i="1"/>
  <c r="B52" i="1"/>
  <c r="K41" i="1"/>
  <c r="K40" i="1"/>
  <c r="K39" i="1"/>
  <c r="K38" i="1"/>
  <c r="K37" i="1"/>
  <c r="K36" i="1"/>
  <c r="K35" i="1"/>
  <c r="J42" i="1"/>
  <c r="J54" i="1" s="1"/>
  <c r="I42" i="1"/>
  <c r="I54" i="1" s="1"/>
  <c r="H42" i="1"/>
  <c r="H54" i="1" s="1"/>
  <c r="G42" i="1"/>
  <c r="F42" i="1"/>
  <c r="F54" i="1" s="1"/>
  <c r="E42" i="1"/>
  <c r="E54" i="1" s="1"/>
  <c r="D42" i="1"/>
  <c r="D54" i="1" s="1"/>
  <c r="C42" i="1"/>
  <c r="B42" i="1"/>
  <c r="K3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C11" i="1"/>
  <c r="D11" i="1"/>
  <c r="E11" i="1"/>
  <c r="F11" i="1"/>
  <c r="G11" i="1"/>
  <c r="H11" i="1"/>
  <c r="I11" i="1"/>
  <c r="J11" i="1"/>
  <c r="K11" i="1"/>
  <c r="L11" i="1"/>
  <c r="M11" i="1"/>
  <c r="N11" i="1"/>
  <c r="B11" i="1"/>
  <c r="C54" i="1" l="1"/>
  <c r="G54" i="1"/>
  <c r="K52" i="1"/>
  <c r="K42" i="1"/>
  <c r="B54" i="1"/>
  <c r="C15" i="4"/>
  <c r="D15" i="4"/>
  <c r="E15" i="4"/>
  <c r="F15" i="4"/>
  <c r="G15" i="4"/>
  <c r="H15" i="4"/>
  <c r="I15" i="4"/>
  <c r="C14" i="4"/>
  <c r="D14" i="4"/>
  <c r="E14" i="4"/>
  <c r="F14" i="4"/>
  <c r="G14" i="4"/>
  <c r="H14" i="4"/>
  <c r="I14" i="4"/>
  <c r="B15" i="4"/>
  <c r="B14" i="4"/>
  <c r="K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ASIA - Lavis TN - Segreteria - Sara Allodi</author>
  </authors>
  <commentList>
    <comment ref="L2" authorId="0" shapeId="0" xr:uid="{75F30469-29B1-4567-9812-56CCA7676861}">
      <text>
        <r>
          <rPr>
            <b/>
            <sz val="9"/>
            <color indexed="81"/>
            <rFont val="Tahoma"/>
            <family val="2"/>
          </rPr>
          <t>Pichler incluso tutto l'anno per trasformazione TD-TI</t>
        </r>
      </text>
    </comment>
    <comment ref="N2" authorId="0" shapeId="0" xr:uid="{65364091-0F4C-410E-9ADE-3EAD98E781E6}">
      <text>
        <r>
          <rPr>
            <b/>
            <sz val="9"/>
            <color indexed="81"/>
            <rFont val="Tahoma"/>
            <family val="2"/>
          </rPr>
          <t>inclusi Part time riproporzionati: GG di assenza sono calcolati sul relativo orario PT</t>
        </r>
      </text>
    </comment>
    <comment ref="A4" authorId="0" shapeId="0" xr:uid="{0F8EA744-4ACE-486E-B30C-B8AEBBB4167C}">
      <text>
        <r>
          <rPr>
            <b/>
            <sz val="9"/>
            <color indexed="81"/>
            <rFont val="Tahoma"/>
            <family val="2"/>
          </rPr>
          <t>Dati estrapolati da statistica NET TIME - ASSENZE X TASSI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437E6CF5-0874-4555-9CE7-2A4968156258}">
      <text>
        <r>
          <rPr>
            <b/>
            <sz val="9"/>
            <color indexed="81"/>
            <rFont val="Tahoma"/>
            <family val="2"/>
          </rPr>
          <t>Ast.obbl.maternità + Cong.obbl.padre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8DA6A490-2B89-4B58-B9F1-9FB109518324}">
      <text>
        <r>
          <rPr>
            <b/>
            <sz val="9"/>
            <color indexed="81"/>
            <rFont val="Tahoma"/>
            <family val="2"/>
          </rPr>
          <t>Cong.par. 30% e non retr. + PR AD + ore: PR AD orario, PR lutto, CP30%orario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32584E84-1B71-4669-A87A-F377E8B2E505}">
      <text>
        <r>
          <rPr>
            <b/>
            <sz val="9"/>
            <color indexed="81"/>
            <rFont val="Tahoma"/>
            <family val="2"/>
          </rPr>
          <t xml:space="preserve">PR prenatale + PR DS + PR studio + PR elettorale + PR mand.pol. + Sosp.retr. + PR + PR rls + PR sind + PR matr - NO AssSind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634559A8-A7CF-4614-A594-D51E97DC8090}">
      <text>
        <r>
          <rPr>
            <b/>
            <sz val="9"/>
            <color indexed="81"/>
            <rFont val="Tahoma"/>
            <family val="2"/>
          </rPr>
          <t>PNR + Mal.bamb. &gt;3 e 4-8 + PNR mand.pol. + Sosp. NR + Mal.s/cert + Asp.vol.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0" shapeId="0" xr:uid="{8080E363-D640-4D43-845F-6B48F0368AD9}">
      <text>
        <r>
          <rPr>
            <b/>
            <sz val="9"/>
            <color indexed="81"/>
            <rFont val="Tahoma"/>
            <family val="2"/>
          </rPr>
          <t>vedi file TRASP_pers tempo non indet_2021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ASIA - Lavis TN - Segreteria - Sara Allodi</author>
  </authors>
  <commentList>
    <comment ref="L3" authorId="0" shapeId="0" xr:uid="{AFEF11A4-122A-4447-91DD-2A87365C3B7A}">
      <text>
        <r>
          <rPr>
            <sz val="9"/>
            <color indexed="81"/>
            <rFont val="Tahoma"/>
            <family val="2"/>
          </rPr>
          <t xml:space="preserve">dal FILE PER ULA 22
</t>
        </r>
      </text>
    </comment>
    <comment ref="A4" authorId="0" shapeId="0" xr:uid="{33D61303-3BAF-43AF-B1E9-215CA52C9DC9}">
      <text>
        <r>
          <rPr>
            <b/>
            <sz val="9"/>
            <color indexed="81"/>
            <rFont val="Tahoma"/>
            <family val="2"/>
          </rPr>
          <t>Dati estrapolati da statistica NET TIME - ASSENZE X TASSI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14CFD65C-B08F-41BE-B730-8907B32FFB0C}">
      <text>
        <r>
          <rPr>
            <b/>
            <sz val="9"/>
            <color indexed="81"/>
            <rFont val="Tahoma"/>
            <family val="2"/>
          </rPr>
          <t>Ast.obbl.maternità + Cong.obbl.padre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D7FB2A3-248B-4541-9340-07960A2EC89E}">
      <text>
        <r>
          <rPr>
            <b/>
            <sz val="9"/>
            <color indexed="81"/>
            <rFont val="Tahoma"/>
            <family val="2"/>
          </rPr>
          <t>Cong.par. 30% e non retr. + PR AD + ore: PR AD orario, PR lutto, CP30%orario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11FDC96-2C7A-4C33-B6F7-4B420E36EB8E}">
      <text>
        <r>
          <rPr>
            <b/>
            <sz val="9"/>
            <color indexed="81"/>
            <rFont val="Tahoma"/>
            <family val="2"/>
          </rPr>
          <t xml:space="preserve">PR prenatale + PR DS + PR studio + PR elettorale + PR mand.pol. + Sosp.retr. + PR + PR rls + PR sind + PR matr - NO AssSind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9B4B8F8F-ADE0-4963-B3C9-5B99100FB9AB}">
      <text>
        <r>
          <rPr>
            <b/>
            <sz val="9"/>
            <color indexed="81"/>
            <rFont val="Tahoma"/>
            <family val="2"/>
          </rPr>
          <t>PNR + Mal.bamb. &gt;3 e 4-8 + PNR mand.pol. + Sosp. NR + Mal.s/cert + Asp.vol.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ASIA - Lavis TN - Segreteria - Sara Allodi</author>
  </authors>
  <commentList>
    <comment ref="L3" authorId="0" shapeId="0" xr:uid="{DC071AD3-C93F-4561-99F2-16402ABE7B7D}">
      <text>
        <r>
          <rPr>
            <sz val="9"/>
            <color indexed="81"/>
            <rFont val="Tahoma"/>
            <family val="2"/>
          </rPr>
          <t xml:space="preserve">dal FILE PER ULA 23
</t>
        </r>
      </text>
    </comment>
    <comment ref="A4" authorId="0" shapeId="0" xr:uid="{5C07B698-4E71-4A0F-9C53-323EDC2D0DC9}">
      <text>
        <r>
          <rPr>
            <b/>
            <sz val="9"/>
            <color indexed="81"/>
            <rFont val="Tahoma"/>
            <family val="2"/>
          </rPr>
          <t>Dati estrapolati da statistica NET TIME - ASSENZE X TASSI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8678A18-FFEA-4E5F-A4BA-2F848689124C}">
      <text>
        <r>
          <rPr>
            <b/>
            <sz val="9"/>
            <color indexed="81"/>
            <rFont val="Tahoma"/>
            <family val="2"/>
          </rPr>
          <t>Ast.obbl.maternità + Cong.obbl.padre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E1827F3B-58E8-43B0-944C-17B89A1E02B1}">
      <text>
        <r>
          <rPr>
            <b/>
            <sz val="9"/>
            <color indexed="81"/>
            <rFont val="Tahoma"/>
            <family val="2"/>
          </rPr>
          <t>Cong.par. 30% e non retr. + PR AD + ore: PR AD orario, PR lutto, CP30%orario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91D00333-701E-495D-8745-07DC0016813B}">
      <text>
        <r>
          <rPr>
            <b/>
            <sz val="9"/>
            <color indexed="81"/>
            <rFont val="Tahoma"/>
            <family val="2"/>
          </rPr>
          <t xml:space="preserve">PR prenatale + PR DS + PR studio + PR elettorale + PR mand.pol. + Sosp.retr. + PR + PR rls + PR sind + PR matr - NO AssSind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F2FA2334-124A-4007-A14E-31F471431A3D}">
      <text>
        <r>
          <rPr>
            <b/>
            <sz val="9"/>
            <color indexed="81"/>
            <rFont val="Tahoma"/>
            <family val="2"/>
          </rPr>
          <t>PNR + Mal.bamb. &gt;3 e 4-8 + PNR mand.pol. + Sosp. NR + Mal.s/cert + Asp.vol.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ASIA - Lavis TN - Segreteria - Sara Allodi</author>
  </authors>
  <commentList>
    <comment ref="A4" authorId="0" shapeId="0" xr:uid="{E6FEFDEB-AE25-4A98-96F1-49E441292424}">
      <text>
        <r>
          <rPr>
            <b/>
            <sz val="9"/>
            <color indexed="81"/>
            <rFont val="Tahoma"/>
            <family val="2"/>
          </rPr>
          <t>Dati estrapolati da statistica NET TIME - ASSENZE X TASSI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651B4066-C709-441C-B476-FC6A0E76E057}">
      <text>
        <r>
          <rPr>
            <b/>
            <sz val="9"/>
            <color indexed="81"/>
            <rFont val="Tahoma"/>
            <family val="2"/>
          </rPr>
          <t>Ast.obbl.maternità + Cong.obbl.padre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F12332AE-25F6-45A0-B354-E2E6D618FD80}">
      <text>
        <r>
          <rPr>
            <b/>
            <sz val="9"/>
            <color indexed="81"/>
            <rFont val="Tahoma"/>
            <family val="2"/>
          </rPr>
          <t>Cong.par. 30% e non retr. + PR AD + ore: PR AD orario, PR lutto, CP30%orario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E7B2CC16-9F01-44A3-942A-A82F2FCC73D0}">
      <text>
        <r>
          <rPr>
            <b/>
            <sz val="9"/>
            <color indexed="81"/>
            <rFont val="Tahoma"/>
            <family val="2"/>
          </rPr>
          <t xml:space="preserve">PR prenatale + PR DS + PR studio + PR elettorale + PR mand.pol. + Sosp.retr. + PR + PR rls + PR sind + PR matr - NO AssSind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E05EAC6A-94A4-477E-B1D3-E9FC4E50006E}">
      <text>
        <r>
          <rPr>
            <b/>
            <sz val="9"/>
            <color indexed="81"/>
            <rFont val="Tahoma"/>
            <family val="2"/>
          </rPr>
          <t>PNR + Mal.bamb. &gt;3 e 4-8 + PNR mand.pol. + Sosp. NR + Mal.s/cert + Asp.vol.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<sst xmlns="http://schemas.openxmlformats.org/spreadsheetml/2006/main" count="1468" uniqueCount="309">
  <si>
    <t>RIEPILOGO anno 2014</t>
  </si>
  <si>
    <t>TOT. GG ASSENZA</t>
  </si>
  <si>
    <t>MALATTIA</t>
  </si>
  <si>
    <t>INFORT.</t>
  </si>
  <si>
    <t>MATERNITA'</t>
  </si>
  <si>
    <t>CONG. PARENT.</t>
  </si>
  <si>
    <t>PERM. RETR.</t>
  </si>
  <si>
    <t>ASSENZE NON RETR.</t>
  </si>
  <si>
    <t>SCIOPERO</t>
  </si>
  <si>
    <t>TOTALE</t>
  </si>
  <si>
    <t>DIRETTORE</t>
  </si>
  <si>
    <t>TOTALE impiegati</t>
  </si>
  <si>
    <t>TOTALE operai</t>
  </si>
  <si>
    <t>TOTALE generale</t>
  </si>
  <si>
    <t>PERCENTUALI  ASSENZA</t>
  </si>
  <si>
    <t>Dirigenti</t>
  </si>
  <si>
    <t>-</t>
  </si>
  <si>
    <t>Impiegati</t>
  </si>
  <si>
    <t>Operai</t>
  </si>
  <si>
    <t>TASSI DI ASSENZA</t>
  </si>
  <si>
    <t>(i giorni di assenza sono rapportati ai giorni lavorativi annui)</t>
  </si>
  <si>
    <t>(calcolati rapportando i giorni di assenza ai giorni lavorativi del periodo)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</si>
  <si>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</si>
  <si>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</si>
  <si>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</si>
  <si>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</si>
  <si>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</si>
  <si>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</si>
  <si>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</si>
  <si>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</si>
  <si>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</si>
  <si>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</si>
  <si>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</si>
  <si>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</si>
  <si>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</si>
  <si>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INFORTUNIO</t>
  </si>
  <si>
    <t>OPERAI</t>
  </si>
  <si>
    <t>codici 35 e 29</t>
  </si>
  <si>
    <t>Ast.obbl.maternità + Cong.obbl.padre</t>
  </si>
  <si>
    <t>PERMESSI RETRIBUITI</t>
  </si>
  <si>
    <t>ASSENZE NON RETRIBUITE</t>
  </si>
  <si>
    <t>TOTALI</t>
  </si>
  <si>
    <t>IMPIEGATI</t>
  </si>
  <si>
    <r>
      <t xml:space="preserve">PR prenatale + PR DS + PR elettorale + PR mand.pol. + Sosp.retr. + PR + PR rls + PR sind. = ORE trasf GG / </t>
    </r>
    <r>
      <rPr>
        <sz val="11"/>
        <color rgb="FFFF0000"/>
        <rFont val="Calibri"/>
        <family val="2"/>
        <scheme val="minor"/>
      </rPr>
      <t>aggiungere GG PR matr. (23) - NO AssSind (33)</t>
    </r>
  </si>
  <si>
    <t xml:space="preserve"> 74 e 75 + 20 + 24 (ore)</t>
  </si>
  <si>
    <t>Cong.par. 30% e non retr. + PR AD + PR lutto (ore)</t>
  </si>
  <si>
    <t>CONG.PAR. + PA ass.dis. + PR lutto</t>
  </si>
  <si>
    <t>RIEPILOGO GEN-SET 2016</t>
  </si>
  <si>
    <t>totale</t>
  </si>
  <si>
    <t>totali</t>
  </si>
  <si>
    <t>mese</t>
  </si>
  <si>
    <t>gg. lav. operai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</si>
  <si>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</si>
  <si>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</si>
  <si>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</si>
  <si>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</si>
  <si>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</si>
  <si>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</si>
  <si>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</si>
  <si>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</si>
  <si>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</si>
  <si>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</si>
  <si>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</si>
  <si>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</si>
  <si>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gg. lav. Impieg.</t>
  </si>
  <si>
    <t>PNR + Mal.bamb. &gt;3 e 4-8 + PNR mand.pol. = ORE trasf GG  /  aggiungere GG Mal.s/cert (56) Asp.vol. (42)</t>
  </si>
  <si>
    <t>21+22+48+49+62+68+72+76 (23)</t>
  </si>
  <si>
    <t>19+37+38+50 (56 e 42)</t>
  </si>
  <si>
    <t>TOTALE 2016</t>
  </si>
  <si>
    <t>PERSONALE                                     tempo indet. anno intero</t>
  </si>
  <si>
    <t>di cui 2impTP</t>
  </si>
  <si>
    <t>al 31/12/15 = 44 op. + 8 imp.</t>
  </si>
  <si>
    <t>tempo indet. assunz. 01/12/16</t>
  </si>
  <si>
    <t>Moser G. (già compreso nei 45 x trasf.t.ind.)</t>
  </si>
  <si>
    <t>tempo indet. assunz. --/--/--</t>
  </si>
  <si>
    <t>Rossi M. dal 12/12/16</t>
  </si>
  <si>
    <t>tempo indet. cess. 29/04/16</t>
  </si>
  <si>
    <t>Facchini A.</t>
  </si>
  <si>
    <t>tempo indet. cess. --/--/--</t>
  </si>
  <si>
    <t>tempo determinato</t>
  </si>
  <si>
    <t>TOT. media annua pers.</t>
  </si>
  <si>
    <t>GIORNI LAVORATIVI</t>
  </si>
  <si>
    <t>PERSONALE                                          tempo indeterminato anno intero</t>
  </si>
  <si>
    <t>tempo indeterminato                           assunzioni / cessazioni nell'anno</t>
  </si>
  <si>
    <t>PERSONALE                                     tempo determinato</t>
  </si>
  <si>
    <t>Bassetti Luca            27/06 - 31/08/16</t>
  </si>
  <si>
    <t>x sostituzione</t>
  </si>
  <si>
    <t>Dantone F.  Marco     11/07 - 27/08/16</t>
  </si>
  <si>
    <t>Mayregger Marco       13/06 - 30/09/16</t>
  </si>
  <si>
    <t>Meneghini Eman.       04/07 - 24/09/16</t>
  </si>
  <si>
    <t>Piffer Hervin               01/01 - 31/03/16</t>
  </si>
  <si>
    <t>Rossi Maurizio     3°  01/01 - 31/03/16      …………………    2°  02/05 - 11/11/16</t>
  </si>
  <si>
    <t>Spadafora Stefano     27/06 - 06/07/16</t>
  </si>
  <si>
    <t>Spadafora Stefano     01/01 - 11/01/16      ………………………. 01/03 - 11/06/16</t>
  </si>
  <si>
    <t>Matri Amel               01/01 - 11/01/16</t>
  </si>
  <si>
    <t>Meneghetti Erica      07/01 - 31/03/16</t>
  </si>
  <si>
    <t>Serfaldi Licia            04/04 - 30/11/16</t>
  </si>
  <si>
    <t>TOTALE                                         GIORNI LAVORATIVI</t>
  </si>
  <si>
    <t xml:space="preserve"> - Moser Giuliano ott-dic2016</t>
  </si>
  <si>
    <t>RIEPILOGO periodo GEN-DIC 2015</t>
  </si>
  <si>
    <t>GG LAVORATIVI gen-dic 2016</t>
  </si>
  <si>
    <t>RIEPILOGO periodo GEN-DIC 2016</t>
  </si>
  <si>
    <t>Cong.par. 30% e non retr. + PR AD + ore: PR AD orario, PR lutto, CP30%orario</t>
  </si>
  <si>
    <t xml:space="preserve"> 74e75 + 20 + ore 26  24  70 </t>
  </si>
  <si>
    <t>19+37+38+50+61 (56 e 42)</t>
  </si>
  <si>
    <t>PNR + Mal.bamb. &gt;3 e 4-8 + PNR mand.pol. + Sosp. NR = ORE trasf GG  /  aggiungere GG Mal.s/cert (56) Asp.vol. (42)</t>
  </si>
  <si>
    <t>di cui 1impTP</t>
  </si>
  <si>
    <t>al 31/12/16 = 46 op. + 9 imp.</t>
  </si>
  <si>
    <t>tempo indet. assunz. 03/07/17</t>
  </si>
  <si>
    <t>Mayregger M. (già compreso nei 44 x subentro a Santoni)</t>
  </si>
  <si>
    <t>Santoni G. (già considerato nei 44)</t>
  </si>
  <si>
    <t>Brugnara F.</t>
  </si>
  <si>
    <t>tempo indet. cess. 02/0717</t>
  </si>
  <si>
    <t>tempo indet. cess. 09/02/17</t>
  </si>
  <si>
    <t>Tomasi A.</t>
  </si>
  <si>
    <t>tempo indet. cess. 27/11/17</t>
  </si>
  <si>
    <t>Dantone F.  Marco     09/03 - 17/06/17</t>
  </si>
  <si>
    <t>Dantone F.  Marco     07/09 - 30/09/17</t>
  </si>
  <si>
    <t>Xxxxx Xxxx</t>
  </si>
  <si>
    <t>Villotti Marco            19/06 - 16/09/17</t>
  </si>
  <si>
    <t>Villotti Marco            18/12 - 31/12/17</t>
  </si>
  <si>
    <t>Dallabetta Marco       19/06 - 16/09/17</t>
  </si>
  <si>
    <t>Sirena Renato          19/06 - 16/09/17</t>
  </si>
  <si>
    <t>Dallabetta Marco       27/12 - 31/12/17</t>
  </si>
  <si>
    <t>Mittempergher Diego 18/12 - 31/12/17</t>
  </si>
  <si>
    <t>RIEPILOGO periodo GEN-SET 2017</t>
  </si>
  <si>
    <t>GG LAVORATIVI gen-dic 2017</t>
  </si>
  <si>
    <t>RIEPILOGO periodo GEN-DIC 2017</t>
  </si>
  <si>
    <t>GIORNI DI ASSENZA</t>
  </si>
  <si>
    <t>RILEVATI AL 31/12/2016</t>
  </si>
  <si>
    <t>TOTALE 2018</t>
  </si>
  <si>
    <t>al 31/12/17 = 44 op. + 9 imp.</t>
  </si>
  <si>
    <t>tempo indet. cess. 20/01/18</t>
  </si>
  <si>
    <t>Todeschi E.</t>
  </si>
  <si>
    <t>tempo indet. cess. 31/08/18</t>
  </si>
  <si>
    <t>Zanotelli A.</t>
  </si>
  <si>
    <t>tempo indet. cess. 23/09/18</t>
  </si>
  <si>
    <t>Nardelli C.</t>
  </si>
  <si>
    <t>tempo indet. cess. 30/09/18</t>
  </si>
  <si>
    <t>Tonazzolli C.</t>
  </si>
  <si>
    <t>Dantone F.  Marco     22/01 - 13/07/18</t>
  </si>
  <si>
    <t>Dantone F.  Marco     20/09 - 06/10/18</t>
  </si>
  <si>
    <t>Mittempergher Diego  01/01 - 06/04/18</t>
  </si>
  <si>
    <t>Mittempergher Diego  14/05 - 14/09/18</t>
  </si>
  <si>
    <t>Mittempergher Diego  01/10 - 31/12/18</t>
  </si>
  <si>
    <t>Villotti Enzo              01/01 - 06/04/18</t>
  </si>
  <si>
    <t>Villotti Enzo              04/06 - 26/10/18</t>
  </si>
  <si>
    <t>Dallabetta Mauro       01/01- 27/03/18</t>
  </si>
  <si>
    <t>Dallabetta Mauro       11/06 - 31/12/18</t>
  </si>
  <si>
    <t>Pichler Tiziano          08/02 - 30/04/18</t>
  </si>
  <si>
    <t>Pichler Tiziano          04/06 - 14/09/18</t>
  </si>
  <si>
    <t>Pichler Tiziano          ottobre sost.?</t>
  </si>
  <si>
    <t>Pasquali Gabriele      09/07 - 31/07/18</t>
  </si>
  <si>
    <r>
      <t xml:space="preserve">Moser Andrea </t>
    </r>
    <r>
      <rPr>
        <i/>
        <sz val="8"/>
        <rFont val="Arial"/>
        <family val="2"/>
      </rPr>
      <t>junior</t>
    </r>
    <r>
      <rPr>
        <sz val="10"/>
        <rFont val="Arial"/>
        <family val="2"/>
      </rPr>
      <t xml:space="preserve">   25/10 - 31/12/18</t>
    </r>
  </si>
  <si>
    <t>30 set 2018</t>
  </si>
  <si>
    <t>31 dic 2018</t>
  </si>
  <si>
    <r>
      <t xml:space="preserve">Dantone F.  Marco     20/09 - </t>
    </r>
    <r>
      <rPr>
        <sz val="10"/>
        <color rgb="FFFF0000"/>
        <rFont val="Arial"/>
        <family val="2"/>
      </rPr>
      <t>30/09/18</t>
    </r>
  </si>
  <si>
    <r>
      <t xml:space="preserve">Mittempergher Diego  </t>
    </r>
    <r>
      <rPr>
        <sz val="10"/>
        <color rgb="FFFF0000"/>
        <rFont val="Arial"/>
        <family val="2"/>
      </rPr>
      <t>01/10 - 31/12/18</t>
    </r>
  </si>
  <si>
    <r>
      <t xml:space="preserve">Villotti Enzo              04/06 - </t>
    </r>
    <r>
      <rPr>
        <sz val="10"/>
        <color rgb="FFFF0000"/>
        <rFont val="Arial"/>
        <family val="2"/>
      </rPr>
      <t>30/09/18</t>
    </r>
  </si>
  <si>
    <r>
      <t xml:space="preserve">Dallabetta Mauro       11/06 - </t>
    </r>
    <r>
      <rPr>
        <sz val="10"/>
        <color rgb="FFFF0000"/>
        <rFont val="Arial"/>
        <family val="2"/>
      </rPr>
      <t>30/09/18</t>
    </r>
  </si>
  <si>
    <r>
      <t xml:space="preserve">Moser Andrea </t>
    </r>
    <r>
      <rPr>
        <i/>
        <sz val="8"/>
        <rFont val="Arial"/>
        <family val="2"/>
      </rPr>
      <t>junior</t>
    </r>
    <r>
      <rPr>
        <sz val="10"/>
        <rFont val="Arial"/>
        <family val="2"/>
      </rPr>
      <t xml:space="preserve">   </t>
    </r>
    <r>
      <rPr>
        <sz val="10"/>
        <color rgb="FFFF0000"/>
        <rFont val="Arial"/>
        <family val="2"/>
      </rPr>
      <t>25/10 - 31/12/18</t>
    </r>
  </si>
  <si>
    <r>
      <t xml:space="preserve">TOTALE                                         GIORNI LAVORATIVI  </t>
    </r>
    <r>
      <rPr>
        <b/>
        <sz val="10"/>
        <color rgb="FFFF0000"/>
        <rFont val="Arial"/>
        <family val="2"/>
      </rPr>
      <t>31/12/18</t>
    </r>
  </si>
  <si>
    <r>
      <t xml:space="preserve">TOTALE                                         GIORNI LAVORATIVI  </t>
    </r>
    <r>
      <rPr>
        <b/>
        <sz val="10"/>
        <color rgb="FFFF0000"/>
        <rFont val="Arial"/>
        <family val="2"/>
      </rPr>
      <t>30/09/18</t>
    </r>
  </si>
  <si>
    <t>RIEPILOGO GEN-SET 2018</t>
  </si>
  <si>
    <t>Dantone F.  Marco     20/09 - 30/09/18</t>
  </si>
  <si>
    <t>Villotti Enzo              04/06 - 30/09/18</t>
  </si>
  <si>
    <t>Dallabetta Mauro       11/06 - 30/09/18</t>
  </si>
  <si>
    <t>Moser Andrea junior   25/10 - 31/12/18</t>
  </si>
  <si>
    <t>PERSONALE                                                          tempo indet. anno intero</t>
  </si>
  <si>
    <t>PERSONALE                                                              tempo indeterminato anno intero</t>
  </si>
  <si>
    <t>PERSONALE            tempo determinato</t>
  </si>
  <si>
    <t>TOTALE    GIORNI LAVORATIVI  30/09/18</t>
  </si>
  <si>
    <t>RIEPILOGO periodo GEN-SET 2018</t>
  </si>
  <si>
    <t>GG LAVORATIVI gen-set 2018</t>
  </si>
  <si>
    <t>RILEVATI AL 31/12/2018</t>
  </si>
  <si>
    <t>tempo indet. cess. 31/12/18</t>
  </si>
  <si>
    <t>Santuari M.</t>
  </si>
  <si>
    <t>considerato nell'anno intero</t>
  </si>
  <si>
    <t>Dantone F.  Marco     19/12 - 31/12/18</t>
  </si>
  <si>
    <t>Mazzocchi Eddy        27/12 - 31/12/18</t>
  </si>
  <si>
    <t>stagionale</t>
  </si>
  <si>
    <t>Pichler Tiziano          01/10 - 17/11/18</t>
  </si>
  <si>
    <t>Pichler Tiziano          17/12 - 31/12/18</t>
  </si>
  <si>
    <t>Rizzoli Giuliano         17/12 - 31/12/18</t>
  </si>
  <si>
    <t>Arnoldi Alan              20/12 - 31/12/18</t>
  </si>
  <si>
    <t>TOTALE                                         GIORNI LAVORATIVI  31/12/18</t>
  </si>
  <si>
    <t>GG LAVORATIVI gen-dic 2018</t>
  </si>
  <si>
    <t>RIEPILOGO periodo GEN-DIC 2018</t>
  </si>
  <si>
    <t>21+22+40+48+49+62+68+72+76 (23)</t>
  </si>
  <si>
    <r>
      <t xml:space="preserve">PR prenatale + PR DS + PR studio + PR elettorale + PR mand.pol. + Sosp.retr. + PR + PR rls + PR sind. = ORE trasf GG / </t>
    </r>
    <r>
      <rPr>
        <sz val="11"/>
        <color rgb="FFFF0000"/>
        <rFont val="Calibri"/>
        <family val="2"/>
        <scheme val="minor"/>
      </rPr>
      <t>aggiungere GG PR matr. (23) - NO AssSind (33)</t>
    </r>
  </si>
  <si>
    <t>31 dic 2019</t>
  </si>
  <si>
    <t>TOTALE 2019</t>
  </si>
  <si>
    <t>RILEVATI AL 31/12/2019</t>
  </si>
  <si>
    <t>al 31/12/18 = 40 op. + 9 imp.</t>
  </si>
  <si>
    <t>tempo indet. cess. 31/10/19</t>
  </si>
  <si>
    <t>Gottardi R.</t>
  </si>
  <si>
    <t>tempo indet. cess. 13/11/19</t>
  </si>
  <si>
    <t>Salvati G.</t>
  </si>
  <si>
    <t>Dantone F.  Marco     01/01 - 05/01/19</t>
  </si>
  <si>
    <t>Dantone F.  Marco     18/02 - 08/05/19</t>
  </si>
  <si>
    <t>Dantone F.  Marco     13/05 - 22/06/19</t>
  </si>
  <si>
    <t>Dantone F.  Marco     01/07 - 12/10/19</t>
  </si>
  <si>
    <t>Mazzocchi Eddy        01/01 - 31/03/19</t>
  </si>
  <si>
    <t>Teverini Yari               05/11 - 31/12/19</t>
  </si>
  <si>
    <t>Dallabetta Mauro       01/01- 30/09/19</t>
  </si>
  <si>
    <t>Dallabetta Mauro       16/12- 31/12/19</t>
  </si>
  <si>
    <t>Pichler Tiziano          01/01 - 30/04/19</t>
  </si>
  <si>
    <t>Pichler Tiziano          03/06 - 28/09/19</t>
  </si>
  <si>
    <t>Pichler Tiziano          16/12 - 31/12/19</t>
  </si>
  <si>
    <t>Nicolini Rudi             02/01 - 16/11/19</t>
  </si>
  <si>
    <t>Nicolini Rudi             16/12 - 31/12/19</t>
  </si>
  <si>
    <t>Arnoldi Alan              01/01 - 18/01/19</t>
  </si>
  <si>
    <t>Arnoldi Alan              03/06 - 28/09/19</t>
  </si>
  <si>
    <t>Rizzoli Giuliano         01/01 - 28/02/19</t>
  </si>
  <si>
    <t>Rizzoli Giuliano         03/06 - 28/09/19</t>
  </si>
  <si>
    <t>Bettanello Ezio          03/06 - 28/09/19</t>
  </si>
  <si>
    <t>Savoi Ivan                  05/11 - 31/12/19</t>
  </si>
  <si>
    <t>Sandri Andrea           18/11 - 04/12/19</t>
  </si>
  <si>
    <t>Bolognani Sisto         18/11 - 31/12/19</t>
  </si>
  <si>
    <t>Monreal Dolores d.C. 07/02 - 31/12/19</t>
  </si>
  <si>
    <t>Serfaldi Licia             11/03 - 31/12/19</t>
  </si>
  <si>
    <t>GIORNI ASSENZA</t>
  </si>
  <si>
    <t>FERIE</t>
  </si>
  <si>
    <t>PERMESSI</t>
  </si>
  <si>
    <t>BANCA ORE</t>
  </si>
  <si>
    <t>ASSENZE NON COMPUTABILI x PdR</t>
  </si>
  <si>
    <t>ALTRE ASSENZE</t>
  </si>
  <si>
    <t>TOTALE GG. ASSENZA</t>
  </si>
  <si>
    <t>TOTALE GG. LAVORATI</t>
  </si>
  <si>
    <t>RIEPILOGO periodo GEN-DIC 2019</t>
  </si>
  <si>
    <t>GG LAVORATIVI gen-dic 2019</t>
  </si>
  <si>
    <t>TOTALE ASSENZE</t>
  </si>
  <si>
    <t>RIEPILOGO periodo GEN-DIC 2020</t>
  </si>
  <si>
    <t>tempo indet. cess. 16/09/20</t>
  </si>
  <si>
    <t>tempo indet. assunz. 02/03/20</t>
  </si>
  <si>
    <t>tempo indet. assunz. 21/07/20</t>
  </si>
  <si>
    <t>tempo indet. assunz. 07/09/20</t>
  </si>
  <si>
    <t>tempo indet. cess. 30/11/20</t>
  </si>
  <si>
    <t>Dallabetta Mauro</t>
  </si>
  <si>
    <t>Nicolini Rudi</t>
  </si>
  <si>
    <t>Pichler Tiziano</t>
  </si>
  <si>
    <t>Dantone Filippi Marco</t>
  </si>
  <si>
    <t>Bettanello Ezio</t>
  </si>
  <si>
    <t>Teverini Yari</t>
  </si>
  <si>
    <t>Savoi Ivan</t>
  </si>
  <si>
    <t>Bolognani Sisto</t>
  </si>
  <si>
    <t>Pettinicchio Antonio</t>
  </si>
  <si>
    <t>Ezzaim Brahim</t>
  </si>
  <si>
    <t>Monreal Dolores d.C.</t>
  </si>
  <si>
    <t>Serfaldi Licia</t>
  </si>
  <si>
    <t>TOTALE GIORNI LAVORATIVI</t>
  </si>
  <si>
    <t>di cui 2impTParz</t>
  </si>
  <si>
    <t>Bazzanella M.</t>
  </si>
  <si>
    <t>Serfaldi L. (TD)</t>
  </si>
  <si>
    <t>Amante F.</t>
  </si>
  <si>
    <t>Allodi S.</t>
  </si>
  <si>
    <t>Abram R.</t>
  </si>
  <si>
    <t>PERSONALE  T.indeterm.anno intero</t>
  </si>
  <si>
    <t>PERSONALE    tempo determinato</t>
  </si>
  <si>
    <t>QUALIFICA</t>
  </si>
  <si>
    <t>Somma di MALATTIA GG</t>
  </si>
  <si>
    <t>Somma di INFORTUNI GG</t>
  </si>
  <si>
    <t>Somma di MATERNITÀ GG</t>
  </si>
  <si>
    <t>Somma di CONG.PARENT. GG</t>
  </si>
  <si>
    <t>Somma di PERM.RETR. GG</t>
  </si>
  <si>
    <t>Somma di PNR ecc. GG</t>
  </si>
  <si>
    <t>Somma di SCIOPERO GG</t>
  </si>
  <si>
    <t>DIRIGENTE</t>
  </si>
  <si>
    <t>IMPIEGATO</t>
  </si>
  <si>
    <t>OPERAIO</t>
  </si>
  <si>
    <t>GG LAVORATIVI gen-dic 2020</t>
  </si>
  <si>
    <t>GG LAVORATIVI gen-dic 2021</t>
  </si>
  <si>
    <t>RIEPILOGO periodo GEN-DIC 2021</t>
  </si>
  <si>
    <t>tempo indet. assunz. 18/10/21</t>
  </si>
  <si>
    <t>tempo indet. assunz. 25/10/21</t>
  </si>
  <si>
    <t>Santuari</t>
  </si>
  <si>
    <t>Croce</t>
  </si>
  <si>
    <t>tempo indet. cess. 31/03/21</t>
  </si>
  <si>
    <t>Dal Ri</t>
  </si>
  <si>
    <t>Marcon</t>
  </si>
  <si>
    <t>tempo indet. cess. 17/05/21</t>
  </si>
  <si>
    <t>tempo indet. cess. 31/10/21</t>
  </si>
  <si>
    <r>
      <t>tempo indet.</t>
    </r>
    <r>
      <rPr>
        <b/>
        <sz val="11"/>
        <color theme="1"/>
        <rFont val="Calibri"/>
        <family val="2"/>
        <scheme val="minor"/>
      </rPr>
      <t xml:space="preserve"> anno intero</t>
    </r>
  </si>
  <si>
    <t>festività 2021</t>
  </si>
  <si>
    <t>Moser A</t>
  </si>
  <si>
    <t xml:space="preserve">GG LAV PERSONALE                               </t>
  </si>
  <si>
    <t>PARZIALE</t>
  </si>
  <si>
    <t>CONGEDO PARENTALE</t>
  </si>
  <si>
    <t>MATERNITÀ/PATERNITÀ</t>
  </si>
  <si>
    <t>OP</t>
  </si>
  <si>
    <t>IMP</t>
  </si>
  <si>
    <t>ferie</t>
  </si>
  <si>
    <t>perm</t>
  </si>
  <si>
    <t>gg lavorativi</t>
  </si>
  <si>
    <t>- tot gg assenza</t>
  </si>
  <si>
    <t>- ferie e perm</t>
  </si>
  <si>
    <t>LICIA GG lavorati</t>
  </si>
  <si>
    <t>ULA 2022</t>
  </si>
  <si>
    <t>304 operai</t>
  </si>
  <si>
    <t>252 impiegati</t>
  </si>
  <si>
    <t>RIEPILOGO periodo GEN-DIC 2022</t>
  </si>
  <si>
    <t>operai</t>
  </si>
  <si>
    <t>impiegati</t>
  </si>
  <si>
    <t>ULA 2023</t>
  </si>
  <si>
    <t>RIEPILOGO periodo GEN-DIC 2023</t>
  </si>
  <si>
    <t>GG LAVORATIVI gen-dic 2022</t>
  </si>
  <si>
    <t>GG LAVORATIVI gen-dic 2023</t>
  </si>
  <si>
    <t>RIEPILOGO periodo GEN-DIC 2024</t>
  </si>
  <si>
    <t>ULA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</si>
</sst>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"/>
    <numFmt numFmtId="166" formatCode="0.0"/>
    <numFmt numFmtId="167" formatCode="#0"/>
  </numFmts>
  <fonts count="3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2">
    <xf numFmtId="0" fontId="0" fillId="0" borderId="0"/>
    <xf numFmtId="0" fontId="11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4" fontId="2" fillId="0" borderId="0" xfId="0" quotePrefix="1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1" fontId="0" fillId="0" borderId="0" xfId="0" applyNumberFormat="1"/>
    <xf numFmtId="0" fontId="4" fillId="0" borderId="0" xfId="0" applyFont="1"/>
    <xf numFmtId="0" fontId="4" fillId="0" borderId="0" xfId="0" quotePrefix="1" applyFont="1"/>
    <xf numFmtId="2" fontId="0" fillId="0" borderId="0" xfId="0" applyNumberFormat="1"/>
    <xf numFmtId="1" fontId="0" fillId="0" borderId="0" xfId="0" applyNumberFormat="1" applyAlignment="1">
      <alignment horizontal="right"/>
    </xf>
    <xf numFmtId="165" fontId="0" fillId="0" borderId="0" xfId="0" applyNumberFormat="1"/>
    <xf numFmtId="1" fontId="4" fillId="0" borderId="0" xfId="0" applyNumberFormat="1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0" fontId="5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49" fontId="8" fillId="0" borderId="0" xfId="0" applyNumberFormat="1" applyFont="1" applyAlignment="1">
      <alignment wrapText="1"/>
    </xf>
    <xf numFmtId="2" fontId="5" fillId="0" borderId="0" xfId="0" applyNumberFormat="1" applyFont="1"/>
    <xf numFmtId="0" fontId="9" fillId="0" borderId="0" xfId="0" applyFont="1"/>
    <xf numFmtId="0" fontId="10" fillId="0" borderId="0" xfId="0" applyFont="1"/>
    <xf numFmtId="49" fontId="7" fillId="0" borderId="0" xfId="0" applyNumberFormat="1" applyFont="1" applyAlignment="1">
      <alignment wrapText="1"/>
    </xf>
    <xf numFmtId="3" fontId="7" fillId="0" borderId="0" xfId="0" applyNumberFormat="1" applyFont="1"/>
    <xf numFmtId="49" fontId="0" fillId="0" borderId="0" xfId="0" applyNumberFormat="1" applyAlignment="1">
      <alignment wrapText="1"/>
    </xf>
    <xf numFmtId="3" fontId="0" fillId="0" borderId="0" xfId="0" applyNumberFormat="1"/>
    <xf numFmtId="0" fontId="7" fillId="3" borderId="0" xfId="0" applyFont="1" applyFill="1"/>
    <xf numFmtId="3" fontId="5" fillId="0" borderId="0" xfId="0" applyNumberFormat="1" applyFont="1"/>
    <xf numFmtId="166" fontId="5" fillId="0" borderId="0" xfId="0" applyNumberFormat="1" applyFont="1"/>
    <xf numFmtId="49" fontId="10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10" fillId="0" borderId="0" xfId="0" quotePrefix="1" applyNumberFormat="1" applyFont="1" applyAlignment="1">
      <alignment wrapText="1"/>
    </xf>
    <xf numFmtId="164" fontId="2" fillId="0" borderId="0" xfId="1" quotePrefix="1" applyNumberFormat="1" applyFont="1" applyAlignment="1">
      <alignment horizontal="center" vertical="center"/>
    </xf>
    <xf numFmtId="1" fontId="2" fillId="0" borderId="0" xfId="2" applyNumberFormat="1" applyFont="1"/>
    <xf numFmtId="0" fontId="0" fillId="4" borderId="0" xfId="0" applyFill="1"/>
    <xf numFmtId="1" fontId="2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wrapText="1"/>
    </xf>
    <xf numFmtId="0" fontId="5" fillId="3" borderId="0" xfId="0" applyFont="1" applyFill="1"/>
    <xf numFmtId="0" fontId="0" fillId="6" borderId="0" xfId="0" applyFill="1"/>
    <xf numFmtId="14" fontId="4" fillId="0" borderId="0" xfId="0" quotePrefix="1" applyNumberFormat="1" applyFont="1"/>
    <xf numFmtId="0" fontId="14" fillId="0" borderId="0" xfId="0" applyFont="1"/>
    <xf numFmtId="14" fontId="14" fillId="0" borderId="0" xfId="0" quotePrefix="1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67" fontId="0" fillId="0" borderId="0" xfId="0" applyNumberFormat="1"/>
    <xf numFmtId="1" fontId="0" fillId="0" borderId="0" xfId="70" applyNumberFormat="1" applyFont="1"/>
    <xf numFmtId="0" fontId="9" fillId="6" borderId="0" xfId="0" applyFont="1" applyFill="1" applyAlignment="1">
      <alignment wrapText="1"/>
    </xf>
    <xf numFmtId="1" fontId="12" fillId="0" borderId="0" xfId="70" applyNumberFormat="1"/>
    <xf numFmtId="0" fontId="9" fillId="0" borderId="0" xfId="0" applyFont="1" applyAlignment="1">
      <alignment wrapText="1"/>
    </xf>
    <xf numFmtId="0" fontId="5" fillId="0" borderId="0" xfId="0" applyFont="1" applyAlignment="1">
      <alignment horizontal="center"/>
    </xf>
    <xf numFmtId="49" fontId="16" fillId="0" borderId="0" xfId="0" applyNumberFormat="1" applyFont="1" applyAlignment="1">
      <alignment wrapText="1"/>
    </xf>
    <xf numFmtId="2" fontId="5" fillId="4" borderId="0" xfId="0" applyNumberFormat="1" applyFont="1" applyFill="1"/>
    <xf numFmtId="2" fontId="15" fillId="0" borderId="0" xfId="0" applyNumberFormat="1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9" fillId="0" borderId="3" xfId="0" applyFont="1" applyBorder="1"/>
    <xf numFmtId="0" fontId="0" fillId="0" borderId="4" xfId="0" applyBorder="1" applyAlignment="1">
      <alignment horizontal="center" vertical="center"/>
    </xf>
    <xf numFmtId="0" fontId="20" fillId="2" borderId="5" xfId="0" applyFont="1" applyFill="1" applyBorder="1"/>
    <xf numFmtId="0" fontId="20" fillId="2" borderId="5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0" fontId="23" fillId="0" borderId="0" xfId="0" applyFont="1"/>
    <xf numFmtId="14" fontId="0" fillId="0" borderId="0" xfId="0" applyNumberFormat="1"/>
    <xf numFmtId="0" fontId="0" fillId="0" borderId="0" xfId="0" applyAlignment="1">
      <alignment horizontal="left" wrapText="1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14" fontId="0" fillId="0" borderId="0" xfId="0" applyNumberFormat="1" applyAlignment="1">
      <alignment vertical="center"/>
    </xf>
    <xf numFmtId="14" fontId="27" fillId="0" borderId="0" xfId="0" applyNumberFormat="1" applyFont="1" applyAlignment="1">
      <alignment horizontal="left" vertical="center" wrapText="1" indent="1"/>
    </xf>
    <xf numFmtId="0" fontId="28" fillId="0" borderId="0" xfId="0" applyFont="1"/>
    <xf numFmtId="0" fontId="29" fillId="0" borderId="0" xfId="0" applyFont="1"/>
    <xf numFmtId="3" fontId="24" fillId="0" borderId="0" xfId="0" applyNumberFormat="1" applyFont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/>
    </xf>
    <xf numFmtId="164" fontId="14" fillId="0" borderId="1" xfId="0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0" fillId="0" borderId="0" xfId="0" applyFont="1"/>
    <xf numFmtId="10" fontId="0" fillId="0" borderId="0" xfId="131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49" fontId="24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1" fontId="15" fillId="0" borderId="7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 wrapText="1"/>
    </xf>
    <xf numFmtId="0" fontId="32" fillId="0" borderId="0" xfId="0" applyFont="1"/>
    <xf numFmtId="0" fontId="0" fillId="0" borderId="0" xfId="0" applyAlignment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6" fillId="0" borderId="7" xfId="0" applyFont="1" applyBorder="1" applyAlignment="1">
      <alignment horizontal="center" vertical="center"/>
    </xf>
    <xf numFmtId="1" fontId="26" fillId="0" borderId="7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 vertical="center"/>
    </xf>
  </cellXfs>
  <cellStyles count="132">
    <cellStyle name="Normale" xfId="0" builtinId="0"/>
    <cellStyle name="Normale 10" xfId="11" xr:uid="{00000000-0005-0000-0000-000001000000}"/>
    <cellStyle name="Normale 11" xfId="18" xr:uid="{00000000-0005-0000-0000-000002000000}"/>
    <cellStyle name="Normale 12" xfId="19" xr:uid="{00000000-0005-0000-0000-000003000000}"/>
    <cellStyle name="Normale 13" xfId="3" xr:uid="{00000000-0005-0000-0000-000004000000}"/>
    <cellStyle name="Normale 13 2" xfId="55" xr:uid="{00000000-0005-0000-0000-000005000000}"/>
    <cellStyle name="Normale 13 2 2" xfId="70" xr:uid="{00000000-0005-0000-0000-000006000000}"/>
    <cellStyle name="Normale 13 3" xfId="69" xr:uid="{00000000-0005-0000-0000-000007000000}"/>
    <cellStyle name="Normale 13 3 2" xfId="88" xr:uid="{00000000-0005-0000-0000-000008000000}"/>
    <cellStyle name="Normale 13 4" xfId="21" xr:uid="{00000000-0005-0000-0000-000009000000}"/>
    <cellStyle name="Normale 14" xfId="22" xr:uid="{00000000-0005-0000-0000-00000A000000}"/>
    <cellStyle name="Normale 15" xfId="36" xr:uid="{00000000-0005-0000-0000-00000B000000}"/>
    <cellStyle name="Normale 16" xfId="37" xr:uid="{00000000-0005-0000-0000-00000C000000}"/>
    <cellStyle name="Normale 17" xfId="39" xr:uid="{00000000-0005-0000-0000-00000D000000}"/>
    <cellStyle name="Normale 18" xfId="38" xr:uid="{00000000-0005-0000-0000-00000E000000}"/>
    <cellStyle name="Normale 19" xfId="40" xr:uid="{00000000-0005-0000-0000-00000F000000}"/>
    <cellStyle name="Normale 19 2" xfId="102" xr:uid="{00000000-0005-0000-0000-000010000000}"/>
    <cellStyle name="Normale 2" xfId="4" xr:uid="{00000000-0005-0000-0000-000011000000}"/>
    <cellStyle name="Normale 2 2" xfId="12" xr:uid="{00000000-0005-0000-0000-000012000000}"/>
    <cellStyle name="Normale 2 2 2" xfId="30" xr:uid="{00000000-0005-0000-0000-000013000000}"/>
    <cellStyle name="Normale 2 2 2 2" xfId="63" xr:uid="{00000000-0005-0000-0000-000014000000}"/>
    <cellStyle name="Normale 2 2 2 2 2" xfId="123" xr:uid="{00000000-0005-0000-0000-000015000000}"/>
    <cellStyle name="Normale 2 2 2 3" xfId="96" xr:uid="{00000000-0005-0000-0000-000016000000}"/>
    <cellStyle name="Normale 2 2 3" xfId="49" xr:uid="{00000000-0005-0000-0000-000017000000}"/>
    <cellStyle name="Normale 2 2 3 2" xfId="110" xr:uid="{00000000-0005-0000-0000-000018000000}"/>
    <cellStyle name="Normale 2 2 4" xfId="82" xr:uid="{00000000-0005-0000-0000-000019000000}"/>
    <cellStyle name="Normale 2 3" xfId="23" xr:uid="{00000000-0005-0000-0000-00001A000000}"/>
    <cellStyle name="Normale 2 3 2" xfId="56" xr:uid="{00000000-0005-0000-0000-00001B000000}"/>
    <cellStyle name="Normale 2 3 2 2" xfId="116" xr:uid="{00000000-0005-0000-0000-00001C000000}"/>
    <cellStyle name="Normale 2 3 3" xfId="89" xr:uid="{00000000-0005-0000-0000-00001D000000}"/>
    <cellStyle name="Normale 2 4" xfId="42" xr:uid="{00000000-0005-0000-0000-00001E000000}"/>
    <cellStyle name="Normale 2 4 2" xfId="103" xr:uid="{00000000-0005-0000-0000-00001F000000}"/>
    <cellStyle name="Normale 2 5" xfId="75" xr:uid="{00000000-0005-0000-0000-000020000000}"/>
    <cellStyle name="Normale 20" xfId="41" xr:uid="{00000000-0005-0000-0000-000021000000}"/>
    <cellStyle name="Normale 21" xfId="20" xr:uid="{00000000-0005-0000-0000-000022000000}"/>
    <cellStyle name="Normale 21 2" xfId="129" xr:uid="{00000000-0005-0000-0000-000023000000}"/>
    <cellStyle name="Normale 21 3" xfId="72" xr:uid="{00000000-0005-0000-0000-000024000000}"/>
    <cellStyle name="Normale 22" xfId="74" xr:uid="{00000000-0005-0000-0000-000025000000}"/>
    <cellStyle name="Normale 23" xfId="73" xr:uid="{00000000-0005-0000-0000-000026000000}"/>
    <cellStyle name="Normale 24" xfId="130" xr:uid="{00000000-0005-0000-0000-000027000000}"/>
    <cellStyle name="Normale 25" xfId="71" xr:uid="{00000000-0005-0000-0000-000028000000}"/>
    <cellStyle name="Normale 3" xfId="5" xr:uid="{00000000-0005-0000-0000-000029000000}"/>
    <cellStyle name="Normale 4" xfId="6" xr:uid="{00000000-0005-0000-0000-00002A000000}"/>
    <cellStyle name="Normale 4 2" xfId="13" xr:uid="{00000000-0005-0000-0000-00002B000000}"/>
    <cellStyle name="Normale 4 2 2" xfId="31" xr:uid="{00000000-0005-0000-0000-00002C000000}"/>
    <cellStyle name="Normale 4 2 2 2" xfId="64" xr:uid="{00000000-0005-0000-0000-00002D000000}"/>
    <cellStyle name="Normale 4 2 2 2 2" xfId="124" xr:uid="{00000000-0005-0000-0000-00002E000000}"/>
    <cellStyle name="Normale 4 2 2 3" xfId="97" xr:uid="{00000000-0005-0000-0000-00002F000000}"/>
    <cellStyle name="Normale 4 2 3" xfId="50" xr:uid="{00000000-0005-0000-0000-000030000000}"/>
    <cellStyle name="Normale 4 2 3 2" xfId="111" xr:uid="{00000000-0005-0000-0000-000031000000}"/>
    <cellStyle name="Normale 4 2 4" xfId="83" xr:uid="{00000000-0005-0000-0000-000032000000}"/>
    <cellStyle name="Normale 4 3" xfId="24" xr:uid="{00000000-0005-0000-0000-000033000000}"/>
    <cellStyle name="Normale 4 3 2" xfId="57" xr:uid="{00000000-0005-0000-0000-000034000000}"/>
    <cellStyle name="Normale 4 3 2 2" xfId="117" xr:uid="{00000000-0005-0000-0000-000035000000}"/>
    <cellStyle name="Normale 4 3 3" xfId="90" xr:uid="{00000000-0005-0000-0000-000036000000}"/>
    <cellStyle name="Normale 4 4" xfId="43" xr:uid="{00000000-0005-0000-0000-000037000000}"/>
    <cellStyle name="Normale 4 4 2" xfId="104" xr:uid="{00000000-0005-0000-0000-000038000000}"/>
    <cellStyle name="Normale 4 5" xfId="76" xr:uid="{00000000-0005-0000-0000-000039000000}"/>
    <cellStyle name="Normale 5" xfId="2" xr:uid="{00000000-0005-0000-0000-00003A000000}"/>
    <cellStyle name="Normale 5 2" xfId="14" xr:uid="{00000000-0005-0000-0000-00003B000000}"/>
    <cellStyle name="Normale 5 2 2" xfId="32" xr:uid="{00000000-0005-0000-0000-00003C000000}"/>
    <cellStyle name="Normale 5 2 2 2" xfId="65" xr:uid="{00000000-0005-0000-0000-00003D000000}"/>
    <cellStyle name="Normale 5 2 2 2 2" xfId="125" xr:uid="{00000000-0005-0000-0000-00003E000000}"/>
    <cellStyle name="Normale 5 2 2 3" xfId="98" xr:uid="{00000000-0005-0000-0000-00003F000000}"/>
    <cellStyle name="Normale 5 2 3" xfId="51" xr:uid="{00000000-0005-0000-0000-000040000000}"/>
    <cellStyle name="Normale 5 2 3 2" xfId="112" xr:uid="{00000000-0005-0000-0000-000041000000}"/>
    <cellStyle name="Normale 5 2 4" xfId="84" xr:uid="{00000000-0005-0000-0000-000042000000}"/>
    <cellStyle name="Normale 5 3" xfId="25" xr:uid="{00000000-0005-0000-0000-000043000000}"/>
    <cellStyle name="Normale 5 3 2" xfId="58" xr:uid="{00000000-0005-0000-0000-000044000000}"/>
    <cellStyle name="Normale 5 3 2 2" xfId="118" xr:uid="{00000000-0005-0000-0000-000045000000}"/>
    <cellStyle name="Normale 5 3 3" xfId="91" xr:uid="{00000000-0005-0000-0000-000046000000}"/>
    <cellStyle name="Normale 5 4" xfId="44" xr:uid="{00000000-0005-0000-0000-000047000000}"/>
    <cellStyle name="Normale 5 4 2" xfId="105" xr:uid="{00000000-0005-0000-0000-000048000000}"/>
    <cellStyle name="Normale 5 5" xfId="77" xr:uid="{00000000-0005-0000-0000-000049000000}"/>
    <cellStyle name="Normale 6" xfId="7" xr:uid="{00000000-0005-0000-0000-00004A000000}"/>
    <cellStyle name="Normale 6 2" xfId="15" xr:uid="{00000000-0005-0000-0000-00004B000000}"/>
    <cellStyle name="Normale 6 2 2" xfId="33" xr:uid="{00000000-0005-0000-0000-00004C000000}"/>
    <cellStyle name="Normale 6 2 2 2" xfId="66" xr:uid="{00000000-0005-0000-0000-00004D000000}"/>
    <cellStyle name="Normale 6 2 2 2 2" xfId="126" xr:uid="{00000000-0005-0000-0000-00004E000000}"/>
    <cellStyle name="Normale 6 2 2 3" xfId="99" xr:uid="{00000000-0005-0000-0000-00004F000000}"/>
    <cellStyle name="Normale 6 2 3" xfId="52" xr:uid="{00000000-0005-0000-0000-000050000000}"/>
    <cellStyle name="Normale 6 2 3 2" xfId="113" xr:uid="{00000000-0005-0000-0000-000051000000}"/>
    <cellStyle name="Normale 6 2 4" xfId="85" xr:uid="{00000000-0005-0000-0000-000052000000}"/>
    <cellStyle name="Normale 6 3" xfId="26" xr:uid="{00000000-0005-0000-0000-000053000000}"/>
    <cellStyle name="Normale 6 3 2" xfId="59" xr:uid="{00000000-0005-0000-0000-000054000000}"/>
    <cellStyle name="Normale 6 3 2 2" xfId="119" xr:uid="{00000000-0005-0000-0000-000055000000}"/>
    <cellStyle name="Normale 6 3 3" xfId="92" xr:uid="{00000000-0005-0000-0000-000056000000}"/>
    <cellStyle name="Normale 6 4" xfId="45" xr:uid="{00000000-0005-0000-0000-000057000000}"/>
    <cellStyle name="Normale 6 4 2" xfId="106" xr:uid="{00000000-0005-0000-0000-000058000000}"/>
    <cellStyle name="Normale 6 5" xfId="78" xr:uid="{00000000-0005-0000-0000-000059000000}"/>
    <cellStyle name="Normale 7" xfId="8" xr:uid="{00000000-0005-0000-0000-00005A000000}"/>
    <cellStyle name="Normale 7 2" xfId="16" xr:uid="{00000000-0005-0000-0000-00005B000000}"/>
    <cellStyle name="Normale 7 2 2" xfId="34" xr:uid="{00000000-0005-0000-0000-00005C000000}"/>
    <cellStyle name="Normale 7 2 2 2" xfId="67" xr:uid="{00000000-0005-0000-0000-00005D000000}"/>
    <cellStyle name="Normale 7 2 2 2 2" xfId="127" xr:uid="{00000000-0005-0000-0000-00005E000000}"/>
    <cellStyle name="Normale 7 2 2 3" xfId="100" xr:uid="{00000000-0005-0000-0000-00005F000000}"/>
    <cellStyle name="Normale 7 2 3" xfId="53" xr:uid="{00000000-0005-0000-0000-000060000000}"/>
    <cellStyle name="Normale 7 2 3 2" xfId="114" xr:uid="{00000000-0005-0000-0000-000061000000}"/>
    <cellStyle name="Normale 7 2 4" xfId="86" xr:uid="{00000000-0005-0000-0000-000062000000}"/>
    <cellStyle name="Normale 7 3" xfId="27" xr:uid="{00000000-0005-0000-0000-000063000000}"/>
    <cellStyle name="Normale 7 3 2" xfId="60" xr:uid="{00000000-0005-0000-0000-000064000000}"/>
    <cellStyle name="Normale 7 3 2 2" xfId="120" xr:uid="{00000000-0005-0000-0000-000065000000}"/>
    <cellStyle name="Normale 7 3 3" xfId="93" xr:uid="{00000000-0005-0000-0000-000066000000}"/>
    <cellStyle name="Normale 7 4" xfId="46" xr:uid="{00000000-0005-0000-0000-000067000000}"/>
    <cellStyle name="Normale 7 4 2" xfId="107" xr:uid="{00000000-0005-0000-0000-000068000000}"/>
    <cellStyle name="Normale 7 5" xfId="79" xr:uid="{00000000-0005-0000-0000-000069000000}"/>
    <cellStyle name="Normale 8" xfId="9" xr:uid="{00000000-0005-0000-0000-00006A000000}"/>
    <cellStyle name="Normale 8 2" xfId="17" xr:uid="{00000000-0005-0000-0000-00006B000000}"/>
    <cellStyle name="Normale 8 2 2" xfId="35" xr:uid="{00000000-0005-0000-0000-00006C000000}"/>
    <cellStyle name="Normale 8 2 2 2" xfId="68" xr:uid="{00000000-0005-0000-0000-00006D000000}"/>
    <cellStyle name="Normale 8 2 2 2 2" xfId="128" xr:uid="{00000000-0005-0000-0000-00006E000000}"/>
    <cellStyle name="Normale 8 2 2 3" xfId="101" xr:uid="{00000000-0005-0000-0000-00006F000000}"/>
    <cellStyle name="Normale 8 2 3" xfId="54" xr:uid="{00000000-0005-0000-0000-000070000000}"/>
    <cellStyle name="Normale 8 2 3 2" xfId="115" xr:uid="{00000000-0005-0000-0000-000071000000}"/>
    <cellStyle name="Normale 8 2 4" xfId="87" xr:uid="{00000000-0005-0000-0000-000072000000}"/>
    <cellStyle name="Normale 8 3" xfId="28" xr:uid="{00000000-0005-0000-0000-000073000000}"/>
    <cellStyle name="Normale 8 3 2" xfId="61" xr:uid="{00000000-0005-0000-0000-000074000000}"/>
    <cellStyle name="Normale 8 3 2 2" xfId="121" xr:uid="{00000000-0005-0000-0000-000075000000}"/>
    <cellStyle name="Normale 8 3 3" xfId="94" xr:uid="{00000000-0005-0000-0000-000076000000}"/>
    <cellStyle name="Normale 8 4" xfId="47" xr:uid="{00000000-0005-0000-0000-000077000000}"/>
    <cellStyle name="Normale 8 4 2" xfId="108" xr:uid="{00000000-0005-0000-0000-000078000000}"/>
    <cellStyle name="Normale 8 5" xfId="80" xr:uid="{00000000-0005-0000-0000-000079000000}"/>
    <cellStyle name="Normale 9" xfId="10" xr:uid="{00000000-0005-0000-0000-00007A000000}"/>
    <cellStyle name="Normale 9 2" xfId="29" xr:uid="{00000000-0005-0000-0000-00007B000000}"/>
    <cellStyle name="Normale 9 2 2" xfId="62" xr:uid="{00000000-0005-0000-0000-00007C000000}"/>
    <cellStyle name="Normale 9 2 2 2" xfId="122" xr:uid="{00000000-0005-0000-0000-00007D000000}"/>
    <cellStyle name="Normale 9 2 3" xfId="95" xr:uid="{00000000-0005-0000-0000-00007E000000}"/>
    <cellStyle name="Normale 9 3" xfId="48" xr:uid="{00000000-0005-0000-0000-00007F000000}"/>
    <cellStyle name="Normale 9 3 2" xfId="109" xr:uid="{00000000-0005-0000-0000-000080000000}"/>
    <cellStyle name="Normale 9 4" xfId="81" xr:uid="{00000000-0005-0000-0000-000081000000}"/>
    <cellStyle name="Normale_Riepilogo tassi assenza" xfId="1" xr:uid="{00000000-0005-0000-0000-000082000000}"/>
    <cellStyle name="Percentuale" xfId="13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workbookViewId="0">
      <selection activeCell="O2" sqref="O2"/>
    </sheetView>
  </sheetViews>
  <sheetFormatPr defaultRowHeight="15" x14ac:dyDescent="0.25"/>
  <cols>
    <col min="1" max="1" width="19.85546875" customWidth="1"/>
    <col min="2" max="14" width="7.85546875" customWidth="1"/>
  </cols>
  <sheetData>
    <row r="1" spans="1:19" x14ac:dyDescent="0.25">
      <c r="A1" s="52" t="s">
        <v>128</v>
      </c>
      <c r="B1" s="52" t="s">
        <v>129</v>
      </c>
      <c r="C1" s="52"/>
      <c r="D1" s="52"/>
    </row>
    <row r="3" spans="1:19" x14ac:dyDescent="0.25">
      <c r="A3" s="20" t="s">
        <v>36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</row>
    <row r="4" spans="1:19" s="19" customFormat="1" x14ac:dyDescent="0.25">
      <c r="A4" s="19" t="s">
        <v>2</v>
      </c>
      <c r="B4" s="19">
        <v>79</v>
      </c>
      <c r="C4" s="19">
        <v>88</v>
      </c>
      <c r="D4" s="19">
        <v>109</v>
      </c>
      <c r="E4" s="19">
        <v>112</v>
      </c>
      <c r="F4" s="19">
        <v>99</v>
      </c>
      <c r="G4" s="19">
        <v>101</v>
      </c>
      <c r="H4" s="19">
        <v>78</v>
      </c>
      <c r="I4" s="19">
        <v>55</v>
      </c>
      <c r="J4" s="19">
        <v>47</v>
      </c>
      <c r="K4" s="19">
        <v>56</v>
      </c>
      <c r="L4" s="19">
        <v>40</v>
      </c>
      <c r="M4" s="19">
        <v>39</v>
      </c>
      <c r="N4" s="19">
        <v>903</v>
      </c>
    </row>
    <row r="5" spans="1:19" x14ac:dyDescent="0.25">
      <c r="A5" s="19" t="s">
        <v>35</v>
      </c>
      <c r="B5" s="19">
        <v>0</v>
      </c>
      <c r="C5" s="19">
        <v>0</v>
      </c>
      <c r="D5" s="19">
        <v>0</v>
      </c>
      <c r="E5" s="19">
        <v>6</v>
      </c>
      <c r="F5" s="19">
        <v>0</v>
      </c>
      <c r="G5" s="19">
        <v>6</v>
      </c>
      <c r="H5" s="19">
        <v>26</v>
      </c>
      <c r="I5" s="19">
        <v>34</v>
      </c>
      <c r="J5" s="19">
        <v>0</v>
      </c>
      <c r="K5" s="19">
        <v>0</v>
      </c>
      <c r="L5" s="19">
        <v>0</v>
      </c>
      <c r="M5" s="19">
        <v>0</v>
      </c>
      <c r="N5" s="19">
        <v>72</v>
      </c>
    </row>
    <row r="6" spans="1:19" x14ac:dyDescent="0.25">
      <c r="A6" s="19" t="s">
        <v>4</v>
      </c>
      <c r="B6" s="51">
        <v>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P6" s="20" t="s">
        <v>37</v>
      </c>
      <c r="R6" t="s">
        <v>38</v>
      </c>
    </row>
    <row r="7" spans="1:19" x14ac:dyDescent="0.25">
      <c r="A7" s="19" t="s">
        <v>46</v>
      </c>
      <c r="B7">
        <v>14</v>
      </c>
      <c r="C7">
        <v>11</v>
      </c>
      <c r="D7">
        <v>21</v>
      </c>
      <c r="E7">
        <v>17</v>
      </c>
      <c r="F7">
        <v>20</v>
      </c>
      <c r="G7">
        <v>22</v>
      </c>
      <c r="H7">
        <v>18</v>
      </c>
      <c r="I7">
        <v>28</v>
      </c>
      <c r="J7">
        <v>18</v>
      </c>
      <c r="K7">
        <v>22</v>
      </c>
      <c r="L7">
        <v>16</v>
      </c>
      <c r="M7">
        <v>18</v>
      </c>
      <c r="N7">
        <v>225</v>
      </c>
      <c r="P7" s="21" t="s">
        <v>44</v>
      </c>
      <c r="S7" t="s">
        <v>45</v>
      </c>
    </row>
    <row r="8" spans="1:19" x14ac:dyDescent="0.25">
      <c r="A8" s="19" t="s">
        <v>39</v>
      </c>
      <c r="B8" s="22">
        <v>1</v>
      </c>
      <c r="C8" s="22">
        <v>1.4166666666666667</v>
      </c>
      <c r="D8" s="22">
        <v>3.1666666666666665</v>
      </c>
      <c r="E8" s="22">
        <v>3.5833333333333335</v>
      </c>
      <c r="F8" s="22">
        <v>0.33333333333333331</v>
      </c>
      <c r="G8" s="22">
        <v>1</v>
      </c>
      <c r="H8" s="22">
        <v>2</v>
      </c>
      <c r="I8" s="22">
        <v>0.16666666666666666</v>
      </c>
      <c r="J8" s="22">
        <v>4</v>
      </c>
      <c r="K8" s="22">
        <v>3.1666666666666665</v>
      </c>
      <c r="L8" s="22">
        <v>5</v>
      </c>
      <c r="M8" s="22">
        <v>2.9166666666666665</v>
      </c>
      <c r="N8" s="22">
        <v>27.75</v>
      </c>
      <c r="P8" s="21" t="s">
        <v>66</v>
      </c>
      <c r="S8" t="s">
        <v>43</v>
      </c>
    </row>
    <row r="9" spans="1:19" x14ac:dyDescent="0.25">
      <c r="A9" s="19" t="s">
        <v>40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1</v>
      </c>
      <c r="N9" s="22">
        <v>1</v>
      </c>
      <c r="P9" s="21" t="s">
        <v>67</v>
      </c>
      <c r="S9" t="s">
        <v>65</v>
      </c>
    </row>
    <row r="10" spans="1:19" x14ac:dyDescent="0.25">
      <c r="A10" s="19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23</v>
      </c>
      <c r="G10" s="22">
        <v>9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32</v>
      </c>
    </row>
    <row r="11" spans="1:19" x14ac:dyDescent="0.25">
      <c r="A11" s="19" t="s">
        <v>41</v>
      </c>
      <c r="B11" s="22">
        <f>SUM(B4:B10)</f>
        <v>94</v>
      </c>
      <c r="C11" s="22">
        <f t="shared" ref="C11:N11" si="0">SUM(C4:C10)</f>
        <v>100.41666666666667</v>
      </c>
      <c r="D11" s="22">
        <f t="shared" si="0"/>
        <v>133.16666666666666</v>
      </c>
      <c r="E11" s="22">
        <f t="shared" si="0"/>
        <v>138.58333333333334</v>
      </c>
      <c r="F11" s="22">
        <f t="shared" si="0"/>
        <v>142.33333333333331</v>
      </c>
      <c r="G11" s="22">
        <f t="shared" si="0"/>
        <v>139</v>
      </c>
      <c r="H11" s="22">
        <f t="shared" si="0"/>
        <v>124</v>
      </c>
      <c r="I11" s="22">
        <f t="shared" si="0"/>
        <v>117.16666666666667</v>
      </c>
      <c r="J11" s="22">
        <f t="shared" si="0"/>
        <v>69</v>
      </c>
      <c r="K11" s="22">
        <f t="shared" si="0"/>
        <v>81.166666666666671</v>
      </c>
      <c r="L11" s="22">
        <f t="shared" si="0"/>
        <v>61</v>
      </c>
      <c r="M11" s="22">
        <f t="shared" si="0"/>
        <v>60.916666666666664</v>
      </c>
      <c r="N11" s="22">
        <f t="shared" si="0"/>
        <v>1260.75</v>
      </c>
    </row>
    <row r="14" spans="1:19" x14ac:dyDescent="0.25">
      <c r="A14" s="20" t="s">
        <v>42</v>
      </c>
      <c r="B14" t="s">
        <v>22</v>
      </c>
      <c r="C14" t="s">
        <v>23</v>
      </c>
      <c r="D14" t="s">
        <v>24</v>
      </c>
      <c r="E14" t="s">
        <v>25</v>
      </c>
      <c r="F14" t="s">
        <v>26</v>
      </c>
      <c r="G14" t="s">
        <v>27</v>
      </c>
      <c r="H14" t="s">
        <v>28</v>
      </c>
      <c r="I14" t="s">
        <v>29</v>
      </c>
      <c r="J14" t="s">
        <v>30</v>
      </c>
      <c r="K14" t="s">
        <v>31</v>
      </c>
      <c r="L14" t="s">
        <v>32</v>
      </c>
      <c r="M14" t="s">
        <v>33</v>
      </c>
      <c r="N14" t="s">
        <v>34</v>
      </c>
    </row>
    <row r="15" spans="1:19" s="19" customFormat="1" x14ac:dyDescent="0.25">
      <c r="A15" s="19" t="s">
        <v>2</v>
      </c>
      <c r="B15" s="19">
        <v>4</v>
      </c>
      <c r="C15" s="19">
        <v>0</v>
      </c>
      <c r="D15" s="19">
        <v>0</v>
      </c>
      <c r="E15" s="19">
        <v>0</v>
      </c>
      <c r="F15" s="19">
        <v>0</v>
      </c>
      <c r="G15" s="19">
        <v>3</v>
      </c>
      <c r="H15" s="19">
        <v>1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8</v>
      </c>
    </row>
    <row r="16" spans="1:19" x14ac:dyDescent="0.25">
      <c r="A16" s="19" t="s">
        <v>35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5">
      <c r="A17" s="19" t="s">
        <v>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2</v>
      </c>
      <c r="K17" s="19">
        <v>2</v>
      </c>
      <c r="L17" s="19">
        <v>0</v>
      </c>
      <c r="M17" s="19">
        <v>0</v>
      </c>
      <c r="N17" s="19">
        <v>4</v>
      </c>
    </row>
    <row r="18" spans="1:14" x14ac:dyDescent="0.25">
      <c r="A18" s="19" t="s">
        <v>46</v>
      </c>
      <c r="B18" s="19">
        <v>26</v>
      </c>
      <c r="C18" s="19">
        <v>25</v>
      </c>
      <c r="D18" s="19">
        <v>10</v>
      </c>
      <c r="E18" s="19">
        <v>0</v>
      </c>
      <c r="F18" s="19">
        <v>0</v>
      </c>
      <c r="G18" s="19">
        <v>0</v>
      </c>
      <c r="H18" s="24">
        <v>2.2200000000000002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4">
        <v>63.22</v>
      </c>
    </row>
    <row r="19" spans="1:14" x14ac:dyDescent="0.25">
      <c r="A19" s="19" t="s">
        <v>39</v>
      </c>
      <c r="B19" s="22">
        <v>0.76</v>
      </c>
      <c r="C19" s="22">
        <v>0.77</v>
      </c>
      <c r="D19" s="22">
        <v>0</v>
      </c>
      <c r="E19" s="22">
        <v>1.41</v>
      </c>
      <c r="F19" s="22">
        <v>0.13</v>
      </c>
      <c r="G19" s="22">
        <v>0</v>
      </c>
      <c r="H19" s="22">
        <v>0</v>
      </c>
      <c r="I19" s="22">
        <v>0.17</v>
      </c>
      <c r="J19" s="22">
        <v>0.56000000000000005</v>
      </c>
      <c r="K19" s="22">
        <v>0</v>
      </c>
      <c r="L19" s="22">
        <v>1.76</v>
      </c>
      <c r="M19" s="22">
        <v>1.1000000000000001</v>
      </c>
      <c r="N19" s="22">
        <v>6.66</v>
      </c>
    </row>
    <row r="20" spans="1:14" x14ac:dyDescent="0.25">
      <c r="A20" s="19" t="s">
        <v>40</v>
      </c>
      <c r="B20" s="19">
        <v>0</v>
      </c>
      <c r="C20" s="19">
        <v>0</v>
      </c>
      <c r="D20" s="19">
        <v>0</v>
      </c>
      <c r="E20" s="19">
        <v>17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17</v>
      </c>
    </row>
    <row r="21" spans="1:14" x14ac:dyDescent="0.25">
      <c r="A21" s="19" t="s">
        <v>8</v>
      </c>
      <c r="B21" s="19">
        <v>0</v>
      </c>
      <c r="C21" s="19">
        <v>0</v>
      </c>
      <c r="D21" s="19">
        <v>0</v>
      </c>
      <c r="E21" s="19">
        <v>0</v>
      </c>
      <c r="F21" s="19">
        <v>2</v>
      </c>
      <c r="G21" s="19">
        <v>2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4</v>
      </c>
    </row>
    <row r="22" spans="1:14" x14ac:dyDescent="0.25">
      <c r="A22" s="19" t="s">
        <v>41</v>
      </c>
      <c r="B22" s="22">
        <f t="shared" ref="B22:N22" si="1">SUM(B15:B21)</f>
        <v>30.76</v>
      </c>
      <c r="C22" s="22">
        <f t="shared" si="1"/>
        <v>25.77</v>
      </c>
      <c r="D22" s="22">
        <f t="shared" si="1"/>
        <v>10</v>
      </c>
      <c r="E22" s="22">
        <f t="shared" si="1"/>
        <v>18.41</v>
      </c>
      <c r="F22" s="22">
        <f t="shared" si="1"/>
        <v>2.13</v>
      </c>
      <c r="G22" s="22">
        <f t="shared" si="1"/>
        <v>5</v>
      </c>
      <c r="H22" s="22">
        <f t="shared" si="1"/>
        <v>3.22</v>
      </c>
      <c r="I22" s="22">
        <f t="shared" si="1"/>
        <v>0.17</v>
      </c>
      <c r="J22" s="22">
        <f t="shared" si="1"/>
        <v>2.56</v>
      </c>
      <c r="K22" s="22">
        <f t="shared" si="1"/>
        <v>2</v>
      </c>
      <c r="L22" s="22">
        <f t="shared" si="1"/>
        <v>1.76</v>
      </c>
      <c r="M22" s="22">
        <f t="shared" si="1"/>
        <v>1.1000000000000001</v>
      </c>
      <c r="N22" s="22">
        <f t="shared" si="1"/>
        <v>102.88</v>
      </c>
    </row>
    <row r="24" spans="1:14" x14ac:dyDescent="0.25">
      <c r="A24" s="2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20" t="s">
        <v>10</v>
      </c>
      <c r="B25" t="s">
        <v>22</v>
      </c>
      <c r="C25" t="s">
        <v>23</v>
      </c>
      <c r="D25" t="s">
        <v>24</v>
      </c>
      <c r="E25" t="s">
        <v>25</v>
      </c>
      <c r="F25" t="s">
        <v>26</v>
      </c>
      <c r="G25" t="s">
        <v>27</v>
      </c>
      <c r="H25" t="s">
        <v>28</v>
      </c>
      <c r="I25" t="s">
        <v>29</v>
      </c>
      <c r="J25" t="s">
        <v>30</v>
      </c>
      <c r="K25" t="s">
        <v>31</v>
      </c>
      <c r="L25" t="s">
        <v>32</v>
      </c>
      <c r="M25" t="s">
        <v>33</v>
      </c>
      <c r="N25" t="s">
        <v>34</v>
      </c>
    </row>
    <row r="26" spans="1:14" s="19" customFormat="1" x14ac:dyDescent="0.25">
      <c r="A26" s="19" t="s">
        <v>2</v>
      </c>
      <c r="B26" s="19">
        <v>0</v>
      </c>
      <c r="C26" s="19">
        <v>0</v>
      </c>
      <c r="D26" s="19">
        <v>9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9</v>
      </c>
    </row>
    <row r="27" spans="1:14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9" spans="1:14" x14ac:dyDescent="0.25">
      <c r="A29" s="20" t="s">
        <v>47</v>
      </c>
    </row>
    <row r="31" spans="1:14" x14ac:dyDescent="0.25">
      <c r="A31" s="20" t="s">
        <v>10</v>
      </c>
      <c r="B31" t="s">
        <v>22</v>
      </c>
      <c r="C31" t="s">
        <v>23</v>
      </c>
      <c r="D31" t="s">
        <v>24</v>
      </c>
      <c r="E31" t="s">
        <v>25</v>
      </c>
      <c r="F31" t="s">
        <v>26</v>
      </c>
      <c r="G31" t="s">
        <v>27</v>
      </c>
      <c r="H31" t="s">
        <v>28</v>
      </c>
      <c r="I31" t="s">
        <v>29</v>
      </c>
      <c r="J31" t="s">
        <v>30</v>
      </c>
      <c r="K31" s="20" t="s">
        <v>48</v>
      </c>
    </row>
    <row r="32" spans="1:14" x14ac:dyDescent="0.25">
      <c r="A32" s="19" t="s">
        <v>2</v>
      </c>
      <c r="B32" s="19">
        <v>0</v>
      </c>
      <c r="C32" s="19">
        <v>0</v>
      </c>
      <c r="D32" s="19">
        <v>9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22">
        <f>SUM(B32:J32)</f>
        <v>9</v>
      </c>
    </row>
    <row r="34" spans="1:11" x14ac:dyDescent="0.25">
      <c r="A34" s="20" t="s">
        <v>42</v>
      </c>
      <c r="B34" t="s">
        <v>22</v>
      </c>
      <c r="C34" t="s">
        <v>23</v>
      </c>
      <c r="D34" t="s">
        <v>24</v>
      </c>
      <c r="E34" t="s">
        <v>25</v>
      </c>
      <c r="F34" t="s">
        <v>26</v>
      </c>
      <c r="G34" t="s">
        <v>27</v>
      </c>
      <c r="H34" t="s">
        <v>28</v>
      </c>
      <c r="I34" t="s">
        <v>29</v>
      </c>
      <c r="J34" t="s">
        <v>30</v>
      </c>
    </row>
    <row r="35" spans="1:11" x14ac:dyDescent="0.25">
      <c r="A35" s="19" t="s">
        <v>2</v>
      </c>
      <c r="B35" s="19">
        <v>4</v>
      </c>
      <c r="C35" s="19">
        <v>0</v>
      </c>
      <c r="D35" s="19">
        <v>0</v>
      </c>
      <c r="E35" s="19">
        <v>0</v>
      </c>
      <c r="F35" s="19">
        <v>0</v>
      </c>
      <c r="G35" s="19">
        <v>3</v>
      </c>
      <c r="H35" s="19">
        <v>1</v>
      </c>
      <c r="I35" s="19">
        <v>0</v>
      </c>
      <c r="J35" s="19">
        <v>0</v>
      </c>
      <c r="K35" s="22">
        <f t="shared" ref="K35:K42" si="2">SUM(B35:J35)</f>
        <v>8</v>
      </c>
    </row>
    <row r="36" spans="1:11" x14ac:dyDescent="0.25">
      <c r="A36" s="19" t="s">
        <v>35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22">
        <f t="shared" si="2"/>
        <v>0</v>
      </c>
    </row>
    <row r="37" spans="1:11" x14ac:dyDescent="0.25">
      <c r="A37" s="19" t="s">
        <v>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2</v>
      </c>
      <c r="K37" s="22">
        <f t="shared" si="2"/>
        <v>2</v>
      </c>
    </row>
    <row r="38" spans="1:11" x14ac:dyDescent="0.25">
      <c r="A38" s="19" t="s">
        <v>46</v>
      </c>
      <c r="B38" s="19">
        <v>26</v>
      </c>
      <c r="C38" s="19">
        <v>25</v>
      </c>
      <c r="D38" s="19">
        <v>10</v>
      </c>
      <c r="E38" s="19">
        <v>0</v>
      </c>
      <c r="F38" s="19">
        <v>0</v>
      </c>
      <c r="G38" s="19">
        <v>0</v>
      </c>
      <c r="H38" s="24">
        <v>2.2200000000000002</v>
      </c>
      <c r="I38" s="19">
        <v>0</v>
      </c>
      <c r="J38" s="19">
        <v>0</v>
      </c>
      <c r="K38" s="22">
        <f t="shared" si="2"/>
        <v>63.22</v>
      </c>
    </row>
    <row r="39" spans="1:11" x14ac:dyDescent="0.25">
      <c r="A39" s="19" t="s">
        <v>39</v>
      </c>
      <c r="B39" s="22">
        <v>0.76</v>
      </c>
      <c r="C39" s="22">
        <v>0.77</v>
      </c>
      <c r="D39" s="22">
        <v>0</v>
      </c>
      <c r="E39" s="22">
        <v>1.41</v>
      </c>
      <c r="F39" s="22">
        <v>0.13</v>
      </c>
      <c r="G39" s="22">
        <v>0</v>
      </c>
      <c r="H39" s="22">
        <v>0</v>
      </c>
      <c r="I39" s="22">
        <v>0.17</v>
      </c>
      <c r="J39" s="22">
        <v>0.56000000000000005</v>
      </c>
      <c r="K39" s="22">
        <f t="shared" si="2"/>
        <v>3.8</v>
      </c>
    </row>
    <row r="40" spans="1:11" x14ac:dyDescent="0.25">
      <c r="A40" s="19" t="s">
        <v>40</v>
      </c>
      <c r="B40" s="19">
        <v>0</v>
      </c>
      <c r="C40" s="19">
        <v>0</v>
      </c>
      <c r="D40" s="19">
        <v>0</v>
      </c>
      <c r="E40" s="19">
        <v>17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22">
        <f t="shared" si="2"/>
        <v>17</v>
      </c>
    </row>
    <row r="41" spans="1:11" x14ac:dyDescent="0.25">
      <c r="A41" s="19" t="s">
        <v>8</v>
      </c>
      <c r="B41" s="19">
        <v>0</v>
      </c>
      <c r="C41" s="19">
        <v>0</v>
      </c>
      <c r="D41" s="19">
        <v>0</v>
      </c>
      <c r="E41" s="19">
        <v>0</v>
      </c>
      <c r="F41" s="19">
        <v>2</v>
      </c>
      <c r="G41" s="19">
        <v>2</v>
      </c>
      <c r="H41" s="19">
        <v>0</v>
      </c>
      <c r="I41" s="19">
        <v>0</v>
      </c>
      <c r="J41" s="19">
        <v>0</v>
      </c>
      <c r="K41" s="22">
        <f t="shared" si="2"/>
        <v>4</v>
      </c>
    </row>
    <row r="42" spans="1:11" x14ac:dyDescent="0.25">
      <c r="A42" s="19" t="s">
        <v>41</v>
      </c>
      <c r="B42" s="22">
        <f t="shared" ref="B42:J42" si="3">SUM(B35:B41)</f>
        <v>30.76</v>
      </c>
      <c r="C42" s="22">
        <f t="shared" si="3"/>
        <v>25.77</v>
      </c>
      <c r="D42" s="22">
        <f t="shared" si="3"/>
        <v>10</v>
      </c>
      <c r="E42" s="22">
        <f t="shared" si="3"/>
        <v>18.41</v>
      </c>
      <c r="F42" s="22">
        <f t="shared" si="3"/>
        <v>2.13</v>
      </c>
      <c r="G42" s="22">
        <f t="shared" si="3"/>
        <v>5</v>
      </c>
      <c r="H42" s="22">
        <f t="shared" si="3"/>
        <v>3.22</v>
      </c>
      <c r="I42" s="22">
        <f t="shared" si="3"/>
        <v>0.17</v>
      </c>
      <c r="J42" s="22">
        <f t="shared" si="3"/>
        <v>2.56</v>
      </c>
      <c r="K42" s="22">
        <f t="shared" si="2"/>
        <v>98.02</v>
      </c>
    </row>
    <row r="44" spans="1:11" x14ac:dyDescent="0.25">
      <c r="A44" s="20" t="s">
        <v>36</v>
      </c>
      <c r="B44" t="s">
        <v>22</v>
      </c>
      <c r="C44" t="s">
        <v>23</v>
      </c>
      <c r="D44" t="s">
        <v>24</v>
      </c>
      <c r="E44" t="s">
        <v>25</v>
      </c>
      <c r="F44" t="s">
        <v>26</v>
      </c>
      <c r="G44" t="s">
        <v>27</v>
      </c>
      <c r="H44" t="s">
        <v>28</v>
      </c>
      <c r="I44" t="s">
        <v>29</v>
      </c>
      <c r="J44" t="s">
        <v>30</v>
      </c>
    </row>
    <row r="45" spans="1:11" x14ac:dyDescent="0.25">
      <c r="A45" s="19" t="s">
        <v>2</v>
      </c>
      <c r="B45" s="19">
        <v>79</v>
      </c>
      <c r="C45" s="19">
        <v>88</v>
      </c>
      <c r="D45" s="19">
        <v>109</v>
      </c>
      <c r="E45" s="19">
        <v>112</v>
      </c>
      <c r="F45" s="19">
        <v>99</v>
      </c>
      <c r="G45" s="19">
        <v>101</v>
      </c>
      <c r="H45" s="19">
        <v>78</v>
      </c>
      <c r="I45" s="19">
        <v>48</v>
      </c>
      <c r="J45" s="19">
        <v>47</v>
      </c>
      <c r="K45" s="22">
        <f t="shared" ref="K45:K52" si="4">SUM(B45:J45)</f>
        <v>761</v>
      </c>
    </row>
    <row r="46" spans="1:11" x14ac:dyDescent="0.25">
      <c r="A46" s="19" t="s">
        <v>35</v>
      </c>
      <c r="B46" s="19">
        <v>0</v>
      </c>
      <c r="C46" s="19">
        <v>0</v>
      </c>
      <c r="D46" s="19">
        <v>0</v>
      </c>
      <c r="E46" s="19">
        <v>6</v>
      </c>
      <c r="F46" s="19">
        <v>0</v>
      </c>
      <c r="G46" s="19">
        <v>6</v>
      </c>
      <c r="H46" s="19">
        <v>26</v>
      </c>
      <c r="I46" s="19">
        <v>41</v>
      </c>
      <c r="J46" s="19">
        <v>0</v>
      </c>
      <c r="K46" s="22">
        <f t="shared" si="4"/>
        <v>79</v>
      </c>
    </row>
    <row r="47" spans="1:11" x14ac:dyDescent="0.25">
      <c r="A47" s="19" t="s">
        <v>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22">
        <f t="shared" si="4"/>
        <v>0</v>
      </c>
    </row>
    <row r="48" spans="1:11" x14ac:dyDescent="0.25">
      <c r="A48" s="19" t="s">
        <v>46</v>
      </c>
      <c r="B48" s="19">
        <v>14</v>
      </c>
      <c r="C48" s="19">
        <v>11</v>
      </c>
      <c r="D48" s="19">
        <v>21</v>
      </c>
      <c r="E48" s="19">
        <v>17</v>
      </c>
      <c r="F48" s="19">
        <v>20</v>
      </c>
      <c r="G48" s="19">
        <v>22</v>
      </c>
      <c r="H48" s="19">
        <v>18</v>
      </c>
      <c r="I48" s="19">
        <v>28</v>
      </c>
      <c r="J48" s="19">
        <v>18</v>
      </c>
      <c r="K48" s="22">
        <f t="shared" si="4"/>
        <v>169</v>
      </c>
    </row>
    <row r="49" spans="1:11" x14ac:dyDescent="0.25">
      <c r="A49" s="19" t="s">
        <v>39</v>
      </c>
      <c r="B49" s="22">
        <v>1</v>
      </c>
      <c r="C49" s="22">
        <v>1.4166666666666667</v>
      </c>
      <c r="D49" s="22">
        <v>3.1666666666666665</v>
      </c>
      <c r="E49" s="22">
        <v>3.5833333333333335</v>
      </c>
      <c r="F49" s="22">
        <v>0.33333333333333331</v>
      </c>
      <c r="G49" s="22">
        <v>1</v>
      </c>
      <c r="H49" s="22">
        <v>2</v>
      </c>
      <c r="I49" s="22">
        <v>0.16666666666666666</v>
      </c>
      <c r="J49" s="22">
        <v>4</v>
      </c>
      <c r="K49" s="22">
        <f t="shared" si="4"/>
        <v>16.666666666666668</v>
      </c>
    </row>
    <row r="50" spans="1:11" x14ac:dyDescent="0.25">
      <c r="A50" s="19" t="s">
        <v>40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f t="shared" si="4"/>
        <v>0</v>
      </c>
    </row>
    <row r="51" spans="1:11" x14ac:dyDescent="0.25">
      <c r="A51" s="19" t="s">
        <v>8</v>
      </c>
      <c r="B51" s="22">
        <v>0</v>
      </c>
      <c r="C51" s="22">
        <v>0</v>
      </c>
      <c r="D51" s="22">
        <v>0</v>
      </c>
      <c r="E51" s="22">
        <v>0</v>
      </c>
      <c r="F51" s="22">
        <v>23</v>
      </c>
      <c r="G51" s="22">
        <v>9</v>
      </c>
      <c r="H51" s="22">
        <v>0</v>
      </c>
      <c r="I51" s="22">
        <v>0</v>
      </c>
      <c r="J51" s="22">
        <v>0</v>
      </c>
      <c r="K51" s="22">
        <f t="shared" si="4"/>
        <v>32</v>
      </c>
    </row>
    <row r="52" spans="1:11" x14ac:dyDescent="0.25">
      <c r="A52" s="19" t="s">
        <v>41</v>
      </c>
      <c r="B52" s="22">
        <f>SUM(B45:B51)</f>
        <v>94</v>
      </c>
      <c r="C52" s="22">
        <f t="shared" ref="C52:J52" si="5">SUM(C45:C51)</f>
        <v>100.41666666666667</v>
      </c>
      <c r="D52" s="22">
        <f t="shared" si="5"/>
        <v>133.16666666666666</v>
      </c>
      <c r="E52" s="22">
        <f t="shared" si="5"/>
        <v>138.58333333333334</v>
      </c>
      <c r="F52" s="22">
        <f t="shared" si="5"/>
        <v>142.33333333333331</v>
      </c>
      <c r="G52" s="22">
        <f t="shared" si="5"/>
        <v>139</v>
      </c>
      <c r="H52" s="22">
        <f t="shared" si="5"/>
        <v>124</v>
      </c>
      <c r="I52" s="22">
        <f t="shared" si="5"/>
        <v>117.16666666666667</v>
      </c>
      <c r="J52" s="22">
        <f t="shared" si="5"/>
        <v>69</v>
      </c>
      <c r="K52" s="22">
        <f t="shared" si="4"/>
        <v>1057.6666666666665</v>
      </c>
    </row>
    <row r="54" spans="1:11" x14ac:dyDescent="0.25">
      <c r="A54" s="25" t="s">
        <v>49</v>
      </c>
      <c r="B54" s="22">
        <f>B32+B42+B52</f>
        <v>124.76</v>
      </c>
      <c r="C54" s="22">
        <f t="shared" ref="C54:K54" si="6">C32+C42+C52</f>
        <v>126.18666666666667</v>
      </c>
      <c r="D54" s="22">
        <f t="shared" si="6"/>
        <v>152.16666666666666</v>
      </c>
      <c r="E54" s="22">
        <f t="shared" si="6"/>
        <v>156.99333333333334</v>
      </c>
      <c r="F54" s="22">
        <f t="shared" si="6"/>
        <v>144.46333333333331</v>
      </c>
      <c r="G54" s="22">
        <f t="shared" si="6"/>
        <v>144</v>
      </c>
      <c r="H54" s="22">
        <f t="shared" si="6"/>
        <v>127.22</v>
      </c>
      <c r="I54" s="22">
        <f t="shared" si="6"/>
        <v>117.33666666666667</v>
      </c>
      <c r="J54" s="22">
        <f t="shared" si="6"/>
        <v>71.56</v>
      </c>
      <c r="K54" s="22">
        <f t="shared" si="6"/>
        <v>1164.6866666666665</v>
      </c>
    </row>
    <row r="57" spans="1:11" ht="25.5" x14ac:dyDescent="0.25">
      <c r="A57" s="26" t="s">
        <v>50</v>
      </c>
      <c r="B57" s="30" t="s">
        <v>51</v>
      </c>
      <c r="C57" s="30" t="s">
        <v>64</v>
      </c>
    </row>
    <row r="58" spans="1:11" x14ac:dyDescent="0.25">
      <c r="A58" s="27" t="s">
        <v>52</v>
      </c>
      <c r="B58">
        <v>24</v>
      </c>
      <c r="C58">
        <v>19</v>
      </c>
    </row>
    <row r="59" spans="1:11" x14ac:dyDescent="0.25">
      <c r="A59" s="27" t="s">
        <v>53</v>
      </c>
      <c r="B59">
        <v>25</v>
      </c>
      <c r="C59">
        <v>21</v>
      </c>
    </row>
    <row r="60" spans="1:11" x14ac:dyDescent="0.25">
      <c r="A60" s="27" t="s">
        <v>54</v>
      </c>
      <c r="B60">
        <v>26</v>
      </c>
      <c r="C60">
        <v>22</v>
      </c>
    </row>
    <row r="61" spans="1:11" x14ac:dyDescent="0.25">
      <c r="A61" s="27" t="s">
        <v>55</v>
      </c>
      <c r="B61">
        <v>25</v>
      </c>
      <c r="C61">
        <v>20</v>
      </c>
    </row>
    <row r="62" spans="1:11" x14ac:dyDescent="0.25">
      <c r="A62" s="27" t="s">
        <v>56</v>
      </c>
      <c r="B62">
        <v>26</v>
      </c>
      <c r="C62">
        <v>22</v>
      </c>
    </row>
    <row r="63" spans="1:11" x14ac:dyDescent="0.25">
      <c r="A63" s="27" t="s">
        <v>57</v>
      </c>
      <c r="B63">
        <v>25</v>
      </c>
      <c r="C63">
        <v>21</v>
      </c>
    </row>
    <row r="64" spans="1:11" x14ac:dyDescent="0.25">
      <c r="A64" s="27" t="s">
        <v>58</v>
      </c>
      <c r="B64">
        <v>26</v>
      </c>
      <c r="C64">
        <v>21</v>
      </c>
    </row>
    <row r="65" spans="1:6" x14ac:dyDescent="0.25">
      <c r="A65" s="27" t="s">
        <v>59</v>
      </c>
      <c r="B65">
        <v>26</v>
      </c>
      <c r="C65">
        <v>22</v>
      </c>
    </row>
    <row r="66" spans="1:6" x14ac:dyDescent="0.25">
      <c r="A66" s="27" t="s">
        <v>60</v>
      </c>
      <c r="B66">
        <v>26</v>
      </c>
      <c r="C66">
        <v>22</v>
      </c>
    </row>
    <row r="67" spans="1:6" x14ac:dyDescent="0.25">
      <c r="A67" s="27" t="s">
        <v>61</v>
      </c>
    </row>
    <row r="68" spans="1:6" x14ac:dyDescent="0.25">
      <c r="A68" s="27" t="s">
        <v>62</v>
      </c>
    </row>
    <row r="69" spans="1:6" x14ac:dyDescent="0.25">
      <c r="A69" s="27" t="s">
        <v>63</v>
      </c>
    </row>
    <row r="70" spans="1:6" x14ac:dyDescent="0.25">
      <c r="A70" s="29" t="s">
        <v>68</v>
      </c>
      <c r="B70">
        <f>SUM(B58:B69)</f>
        <v>229</v>
      </c>
      <c r="C70">
        <f>SUM(C58:C69)</f>
        <v>190</v>
      </c>
    </row>
    <row r="71" spans="1:6" x14ac:dyDescent="0.25">
      <c r="A71" s="27"/>
      <c r="B71" s="22"/>
    </row>
    <row r="72" spans="1:6" ht="64.5" x14ac:dyDescent="0.25">
      <c r="A72" s="31" t="s">
        <v>69</v>
      </c>
      <c r="B72" s="32">
        <v>45</v>
      </c>
      <c r="C72" s="32">
        <v>8</v>
      </c>
      <c r="D72" s="33" t="s">
        <v>70</v>
      </c>
      <c r="E72" s="33" t="s">
        <v>71</v>
      </c>
      <c r="F72" s="33" t="s">
        <v>70</v>
      </c>
    </row>
    <row r="73" spans="1:6" ht="26.25" x14ac:dyDescent="0.25">
      <c r="A73" s="31" t="s">
        <v>72</v>
      </c>
      <c r="B73" s="32">
        <f>ROUND(((0)/B70),2)</f>
        <v>0</v>
      </c>
      <c r="C73" s="32"/>
      <c r="E73" s="34" t="s">
        <v>73</v>
      </c>
    </row>
    <row r="74" spans="1:6" ht="26.25" x14ac:dyDescent="0.25">
      <c r="A74" s="35" t="s">
        <v>74</v>
      </c>
      <c r="B74" s="32"/>
      <c r="C74" s="36">
        <f>ROUND(((0+0)/C70),2)</f>
        <v>0</v>
      </c>
      <c r="E74" s="28" t="s">
        <v>75</v>
      </c>
    </row>
    <row r="75" spans="1:6" ht="26.25" x14ac:dyDescent="0.25">
      <c r="A75" s="31" t="s">
        <v>76</v>
      </c>
      <c r="B75" s="32"/>
      <c r="C75" s="36">
        <f>ROUND((99/C70),2)</f>
        <v>0.52</v>
      </c>
      <c r="E75" s="34" t="s">
        <v>77</v>
      </c>
    </row>
    <row r="76" spans="1:6" ht="26.25" x14ac:dyDescent="0.25">
      <c r="A76" s="31" t="s">
        <v>78</v>
      </c>
      <c r="B76" s="32"/>
      <c r="C76" s="36"/>
      <c r="E76" s="34"/>
    </row>
    <row r="77" spans="1:6" x14ac:dyDescent="0.25">
      <c r="A77" s="31" t="s">
        <v>79</v>
      </c>
      <c r="B77" s="36">
        <f>SUM(B83:B90)/B70</f>
        <v>2.6986899563318776</v>
      </c>
      <c r="C77" s="36">
        <f>SUM(C89:C93)/C70</f>
        <v>1.0105263157894737</v>
      </c>
      <c r="D77" s="37"/>
      <c r="E77" s="34"/>
    </row>
    <row r="78" spans="1:6" ht="26.25" x14ac:dyDescent="0.25">
      <c r="A78" s="31" t="s">
        <v>80</v>
      </c>
      <c r="B78" s="36">
        <f>SUM(B72:B77)</f>
        <v>47.698689956331876</v>
      </c>
      <c r="C78" s="36">
        <f>SUM(C72:C77)</f>
        <v>9.5305263157894728</v>
      </c>
      <c r="D78" s="37"/>
      <c r="E78" s="37"/>
    </row>
    <row r="79" spans="1:6" x14ac:dyDescent="0.25">
      <c r="A79" s="31" t="s">
        <v>81</v>
      </c>
      <c r="B79" s="32"/>
      <c r="C79" s="32"/>
    </row>
    <row r="80" spans="1:6" ht="39" x14ac:dyDescent="0.25">
      <c r="A80" s="39" t="s">
        <v>82</v>
      </c>
      <c r="B80" s="40">
        <f>B72*B70</f>
        <v>10305</v>
      </c>
      <c r="C80" s="40">
        <f>C72*C70</f>
        <v>1520</v>
      </c>
    </row>
    <row r="81" spans="1:11" ht="60" x14ac:dyDescent="0.25">
      <c r="A81" s="41" t="s">
        <v>83</v>
      </c>
      <c r="B81" s="42">
        <f>ROUND((SUM(B73:B76)*B70),0)</f>
        <v>0</v>
      </c>
      <c r="C81" s="42">
        <f>ROUND((SUM(C73:C76)*C70),0)</f>
        <v>99</v>
      </c>
    </row>
    <row r="82" spans="1:11" ht="26.25" x14ac:dyDescent="0.25">
      <c r="A82" s="31" t="s">
        <v>84</v>
      </c>
      <c r="J82" s="37"/>
    </row>
    <row r="83" spans="1:11" ht="14.25" customHeight="1" x14ac:dyDescent="0.25">
      <c r="A83" s="39" t="s">
        <v>85</v>
      </c>
      <c r="B83" s="32">
        <f>4+B64+B65</f>
        <v>56</v>
      </c>
      <c r="E83" s="43" t="s">
        <v>86</v>
      </c>
      <c r="F83" s="22"/>
      <c r="J83" s="37"/>
      <c r="K83" s="37"/>
    </row>
    <row r="84" spans="1:11" ht="14.25" customHeight="1" x14ac:dyDescent="0.25">
      <c r="A84" s="39" t="s">
        <v>87</v>
      </c>
      <c r="B84" s="32">
        <f>18+23</f>
        <v>41</v>
      </c>
      <c r="E84" s="34"/>
      <c r="F84" s="22"/>
      <c r="G84" s="22"/>
      <c r="J84" s="37"/>
      <c r="K84" s="37"/>
    </row>
    <row r="85" spans="1:11" ht="14.25" customHeight="1" x14ac:dyDescent="0.25">
      <c r="A85" s="39" t="s">
        <v>88</v>
      </c>
      <c r="B85" s="32">
        <f>16+B65+B66+B67</f>
        <v>68</v>
      </c>
      <c r="E85" s="34"/>
      <c r="F85" s="22"/>
      <c r="G85" s="22"/>
      <c r="J85" s="37"/>
      <c r="K85" s="37"/>
    </row>
    <row r="86" spans="1:11" ht="14.25" customHeight="1" x14ac:dyDescent="0.25">
      <c r="A86" s="39" t="s">
        <v>89</v>
      </c>
      <c r="B86" s="32">
        <f>24+B66+21</f>
        <v>71</v>
      </c>
      <c r="E86" s="34"/>
      <c r="F86" s="22"/>
      <c r="G86" s="22"/>
      <c r="J86" s="37"/>
      <c r="K86" s="37"/>
    </row>
    <row r="87" spans="1:11" ht="14.25" customHeight="1" x14ac:dyDescent="0.25">
      <c r="A87" s="39" t="s">
        <v>90</v>
      </c>
      <c r="B87" s="32">
        <f>B59+B60+B61</f>
        <v>76</v>
      </c>
      <c r="E87" s="34"/>
      <c r="F87" s="22"/>
      <c r="G87" s="22"/>
      <c r="J87" s="37"/>
      <c r="K87" s="37"/>
    </row>
    <row r="88" spans="1:11" ht="28.5" customHeight="1" x14ac:dyDescent="0.25">
      <c r="A88" s="39" t="s">
        <v>91</v>
      </c>
      <c r="B88" s="32">
        <f>B58+B59+B60++B62+B63+B64+B65+B66</f>
        <v>204</v>
      </c>
      <c r="F88" s="22"/>
      <c r="G88" s="22"/>
      <c r="J88" s="37"/>
      <c r="K88" s="37"/>
    </row>
    <row r="89" spans="1:11" ht="15.75" customHeight="1" x14ac:dyDescent="0.25">
      <c r="A89" s="39" t="s">
        <v>92</v>
      </c>
      <c r="B89" s="32">
        <f>4+5</f>
        <v>9</v>
      </c>
      <c r="F89" s="22"/>
      <c r="J89" s="37"/>
      <c r="K89" s="37"/>
    </row>
    <row r="90" spans="1:11" ht="27.75" customHeight="1" x14ac:dyDescent="0.25">
      <c r="A90" s="39" t="s">
        <v>93</v>
      </c>
      <c r="B90" s="32">
        <f>7+B60+B61+B62+9</f>
        <v>93</v>
      </c>
      <c r="E90" s="43" t="s">
        <v>86</v>
      </c>
      <c r="G90" s="22"/>
      <c r="J90" s="37"/>
      <c r="K90" s="37"/>
    </row>
    <row r="91" spans="1:11" ht="17.25" customHeight="1" x14ac:dyDescent="0.25">
      <c r="A91" s="39" t="s">
        <v>94</v>
      </c>
      <c r="C91">
        <v>5</v>
      </c>
      <c r="I91" s="34"/>
    </row>
    <row r="92" spans="1:11" ht="17.25" customHeight="1" x14ac:dyDescent="0.25">
      <c r="A92" s="39" t="s">
        <v>95</v>
      </c>
      <c r="C92">
        <f>17+C59+C60</f>
        <v>60</v>
      </c>
      <c r="I92" s="34"/>
      <c r="K92" s="34"/>
    </row>
    <row r="93" spans="1:11" ht="17.25" customHeight="1" x14ac:dyDescent="0.25">
      <c r="A93" s="39" t="s">
        <v>96</v>
      </c>
      <c r="C93">
        <f>19+C62+C63+C64+C65+C66</f>
        <v>127</v>
      </c>
      <c r="I93" s="34"/>
    </row>
    <row r="94" spans="1:11" ht="26.25" x14ac:dyDescent="0.25">
      <c r="A94" s="31" t="s">
        <v>97</v>
      </c>
      <c r="B94" s="44">
        <f>SUM(B80:B93)</f>
        <v>10923</v>
      </c>
      <c r="C94" s="44">
        <f>SUM(C80:C93)</f>
        <v>1811</v>
      </c>
      <c r="F94" s="45"/>
      <c r="G94" s="45"/>
      <c r="H94" s="32"/>
      <c r="I94" s="32"/>
    </row>
    <row r="95" spans="1:11" ht="26.25" x14ac:dyDescent="0.25">
      <c r="A95" s="49" t="s">
        <v>98</v>
      </c>
      <c r="B95" s="44">
        <v>76</v>
      </c>
      <c r="C95" s="44">
        <v>0</v>
      </c>
      <c r="D95" s="38"/>
      <c r="E95" s="38"/>
      <c r="F95" s="47"/>
      <c r="G95" s="47"/>
      <c r="H95" s="47"/>
      <c r="I95" s="48"/>
    </row>
    <row r="96" spans="1:11" x14ac:dyDescent="0.25">
      <c r="A96" s="46"/>
      <c r="B96" s="44">
        <f>B94-B95</f>
        <v>10847</v>
      </c>
      <c r="C96" s="44">
        <f>C94-C95</f>
        <v>1811</v>
      </c>
      <c r="D96" s="38"/>
      <c r="E96" s="38"/>
      <c r="F96" s="29"/>
      <c r="G96" s="29"/>
      <c r="H96" s="29"/>
      <c r="I96" s="34"/>
      <c r="J96" s="34"/>
      <c r="K96" s="34"/>
    </row>
  </sheetData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E9ADC-CB16-4133-BAA9-318F4A611513}">
  <dimension ref="A1:T27"/>
  <sheetViews>
    <sheetView zoomScaleNormal="100" workbookViewId="0">
      <selection activeCell="L15" sqref="L15:L16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9" width="10.7109375" bestFit="1" customWidth="1"/>
    <col min="10" max="10" width="11.140625" style="20" customWidth="1"/>
    <col min="12" max="12" width="33.5703125" customWidth="1"/>
    <col min="13" max="14" width="9.140625" style="20"/>
    <col min="15" max="15" width="10.7109375" style="20" customWidth="1"/>
    <col min="16" max="16" width="13.7109375" customWidth="1"/>
    <col min="17" max="17" width="11.28515625" bestFit="1" customWidth="1"/>
    <col min="20" max="20" width="12.7109375" bestFit="1" customWidth="1"/>
  </cols>
  <sheetData>
    <row r="1" spans="1:20" x14ac:dyDescent="0.25">
      <c r="A1" t="s">
        <v>19</v>
      </c>
      <c r="B1" t="s">
        <v>20</v>
      </c>
      <c r="H1" s="93"/>
      <c r="I1" s="93"/>
      <c r="L1" s="54" t="s">
        <v>285</v>
      </c>
      <c r="M1" s="114" t="s">
        <v>289</v>
      </c>
      <c r="N1" s="114" t="s">
        <v>290</v>
      </c>
      <c r="P1" s="54"/>
      <c r="T1" s="13" t="s">
        <v>283</v>
      </c>
    </row>
    <row r="2" spans="1:20" x14ac:dyDescent="0.25">
      <c r="L2" s="94" t="s">
        <v>282</v>
      </c>
      <c r="M2" s="60">
        <f>36*305</f>
        <v>10980</v>
      </c>
      <c r="N2" s="60">
        <f>10.2*255</f>
        <v>2601</v>
      </c>
      <c r="O2" s="90"/>
      <c r="T2" s="13"/>
    </row>
    <row r="3" spans="1:20" ht="15.75" x14ac:dyDescent="0.25">
      <c r="A3" s="100" t="s">
        <v>272</v>
      </c>
      <c r="B3" s="112"/>
      <c r="C3" s="95"/>
      <c r="D3" s="95"/>
      <c r="E3" s="95"/>
      <c r="F3" s="95"/>
      <c r="G3" s="95"/>
      <c r="H3" s="95"/>
      <c r="I3" s="95"/>
      <c r="J3" s="96"/>
      <c r="L3" t="s">
        <v>273</v>
      </c>
      <c r="M3" s="60">
        <f>R3</f>
        <v>61</v>
      </c>
      <c r="N3" s="60"/>
      <c r="O3" s="92" t="s">
        <v>275</v>
      </c>
      <c r="P3" s="101">
        <v>44487</v>
      </c>
      <c r="Q3" s="101">
        <v>44561</v>
      </c>
      <c r="R3">
        <f>NETWORKDAYS.INTL(P3,Q3,11,$T$3:$T$15)</f>
        <v>61</v>
      </c>
      <c r="T3" s="102">
        <v>44197</v>
      </c>
    </row>
    <row r="4" spans="1:20" ht="42" customHeight="1" x14ac:dyDescent="0.25">
      <c r="A4" s="117" t="s">
        <v>1</v>
      </c>
      <c r="B4" s="118" t="s">
        <v>2</v>
      </c>
      <c r="C4" s="118" t="s">
        <v>3</v>
      </c>
      <c r="D4" s="118" t="s">
        <v>288</v>
      </c>
      <c r="E4" s="118" t="s">
        <v>287</v>
      </c>
      <c r="F4" s="118" t="s">
        <v>39</v>
      </c>
      <c r="G4" s="118" t="s">
        <v>40</v>
      </c>
      <c r="H4" s="118" t="s">
        <v>8</v>
      </c>
      <c r="I4" s="118" t="s">
        <v>9</v>
      </c>
      <c r="J4" s="97" t="s">
        <v>271</v>
      </c>
      <c r="L4" t="s">
        <v>274</v>
      </c>
      <c r="M4" s="60">
        <f t="shared" ref="M4:M7" si="0">R4</f>
        <v>55</v>
      </c>
      <c r="N4" s="60"/>
      <c r="O4" s="92" t="s">
        <v>276</v>
      </c>
      <c r="P4" s="101">
        <v>44494</v>
      </c>
      <c r="Q4" s="101">
        <v>44561</v>
      </c>
      <c r="R4">
        <f t="shared" ref="R4:R7" si="1">NETWORKDAYS.INTL(P4,Q4,11,$T$3:$T$15)</f>
        <v>55</v>
      </c>
      <c r="T4" s="102">
        <v>44202</v>
      </c>
    </row>
    <row r="5" spans="1:20" x14ac:dyDescent="0.25">
      <c r="A5" s="107" t="s">
        <v>10</v>
      </c>
      <c r="B5" s="82">
        <v>11</v>
      </c>
      <c r="C5" s="82"/>
      <c r="D5" s="82"/>
      <c r="E5" s="82"/>
      <c r="F5" s="82"/>
      <c r="G5" s="82"/>
      <c r="H5" s="82"/>
      <c r="I5" s="91">
        <f>SUM(B5:H5)</f>
        <v>11</v>
      </c>
      <c r="J5" s="105">
        <v>305</v>
      </c>
      <c r="L5" t="s">
        <v>277</v>
      </c>
      <c r="M5" s="60">
        <f t="shared" si="0"/>
        <v>75</v>
      </c>
      <c r="N5" s="60"/>
      <c r="O5" s="92" t="s">
        <v>278</v>
      </c>
      <c r="P5" s="101">
        <v>44197</v>
      </c>
      <c r="Q5" s="101">
        <v>44286</v>
      </c>
      <c r="R5">
        <f t="shared" si="1"/>
        <v>75</v>
      </c>
      <c r="T5" s="102">
        <v>44290</v>
      </c>
    </row>
    <row r="6" spans="1:20" x14ac:dyDescent="0.25">
      <c r="A6" s="106" t="s">
        <v>11</v>
      </c>
      <c r="B6" s="82">
        <v>43.83</v>
      </c>
      <c r="C6" s="82"/>
      <c r="D6" s="82">
        <v>94</v>
      </c>
      <c r="E6" s="82">
        <v>5</v>
      </c>
      <c r="F6" s="82">
        <v>47.659999999999933</v>
      </c>
      <c r="G6" s="82">
        <v>11</v>
      </c>
      <c r="H6" s="82"/>
      <c r="I6" s="91">
        <f t="shared" ref="I6:I7" si="2">SUM(B6:H6)</f>
        <v>201.48999999999992</v>
      </c>
      <c r="J6" s="105">
        <f>N10</f>
        <v>2747</v>
      </c>
      <c r="L6" t="s">
        <v>280</v>
      </c>
      <c r="M6" s="60">
        <f t="shared" si="0"/>
        <v>113</v>
      </c>
      <c r="N6" s="60"/>
      <c r="O6" s="92" t="s">
        <v>279</v>
      </c>
      <c r="P6" s="101">
        <v>44197</v>
      </c>
      <c r="Q6" s="101">
        <v>44333</v>
      </c>
      <c r="R6">
        <f t="shared" si="1"/>
        <v>113</v>
      </c>
      <c r="T6" s="102">
        <v>44291</v>
      </c>
    </row>
    <row r="7" spans="1:20" x14ac:dyDescent="0.25">
      <c r="A7" s="106" t="s">
        <v>12</v>
      </c>
      <c r="B7" s="82">
        <v>769.05</v>
      </c>
      <c r="C7" s="82">
        <v>193.98</v>
      </c>
      <c r="D7" s="82">
        <v>10</v>
      </c>
      <c r="E7" s="82">
        <v>46</v>
      </c>
      <c r="F7" s="82">
        <v>16.96</v>
      </c>
      <c r="G7" s="82"/>
      <c r="H7" s="82">
        <v>7</v>
      </c>
      <c r="I7" s="91">
        <f t="shared" si="2"/>
        <v>1042.99</v>
      </c>
      <c r="J7" s="105">
        <f>M10</f>
        <v>13449</v>
      </c>
      <c r="L7" t="s">
        <v>281</v>
      </c>
      <c r="M7" s="60">
        <f t="shared" si="0"/>
        <v>255</v>
      </c>
      <c r="N7" s="60"/>
      <c r="O7" s="92" t="s">
        <v>284</v>
      </c>
      <c r="P7" s="101">
        <v>44197</v>
      </c>
      <c r="Q7" s="101">
        <v>44500</v>
      </c>
      <c r="R7">
        <f t="shared" si="1"/>
        <v>255</v>
      </c>
      <c r="T7" s="102">
        <v>44311</v>
      </c>
    </row>
    <row r="8" spans="1:20" x14ac:dyDescent="0.25">
      <c r="A8" s="116" t="s">
        <v>13</v>
      </c>
      <c r="B8" s="91">
        <f t="shared" ref="B8:H8" si="3">SUM(B5:B7)</f>
        <v>823.88</v>
      </c>
      <c r="C8" s="91">
        <f t="shared" si="3"/>
        <v>193.98</v>
      </c>
      <c r="D8" s="91">
        <f t="shared" si="3"/>
        <v>104</v>
      </c>
      <c r="E8" s="91">
        <f t="shared" si="3"/>
        <v>51</v>
      </c>
      <c r="F8" s="91">
        <f t="shared" si="3"/>
        <v>64.619999999999933</v>
      </c>
      <c r="G8" s="91">
        <f t="shared" si="3"/>
        <v>11</v>
      </c>
      <c r="H8" s="91">
        <f t="shared" si="3"/>
        <v>7</v>
      </c>
      <c r="I8" s="91">
        <f>SUM(I5:I7)</f>
        <v>1255.48</v>
      </c>
      <c r="J8" s="105">
        <f>SUM(J5:J7)</f>
        <v>16501</v>
      </c>
      <c r="L8" s="62" t="s">
        <v>286</v>
      </c>
      <c r="M8" s="100">
        <f>SUM(M2:M7)</f>
        <v>11539</v>
      </c>
      <c r="N8" s="100">
        <v>2747</v>
      </c>
      <c r="T8" s="102">
        <v>44317</v>
      </c>
    </row>
    <row r="9" spans="1:20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L9" t="s">
        <v>79</v>
      </c>
      <c r="M9" s="60">
        <v>1910</v>
      </c>
      <c r="N9" s="60"/>
      <c r="T9" s="102">
        <v>44349</v>
      </c>
    </row>
    <row r="10" spans="1:20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9"/>
      <c r="L10" s="103" t="s">
        <v>9</v>
      </c>
      <c r="M10" s="104">
        <f>SUM(M8:M9)</f>
        <v>13449</v>
      </c>
      <c r="N10" s="104">
        <f>SUM(N8:N9)</f>
        <v>2747</v>
      </c>
      <c r="T10" s="102">
        <v>44423</v>
      </c>
    </row>
    <row r="11" spans="1:20" x14ac:dyDescent="0.25">
      <c r="A11" s="100" t="s">
        <v>272</v>
      </c>
      <c r="B11" s="111"/>
      <c r="C11" s="111"/>
      <c r="D11" s="111"/>
      <c r="E11" s="111"/>
      <c r="F11" s="111"/>
      <c r="G11" s="111"/>
      <c r="H11" s="111"/>
      <c r="I11" s="111"/>
      <c r="J11" s="99"/>
      <c r="T11" s="102">
        <v>44501</v>
      </c>
    </row>
    <row r="12" spans="1:20" ht="30" x14ac:dyDescent="0.25">
      <c r="A12" s="107" t="s">
        <v>14</v>
      </c>
      <c r="B12" s="115" t="s">
        <v>2</v>
      </c>
      <c r="C12" s="108" t="s">
        <v>3</v>
      </c>
      <c r="D12" s="115" t="s">
        <v>4</v>
      </c>
      <c r="E12" s="108" t="s">
        <v>5</v>
      </c>
      <c r="F12" s="108" t="s">
        <v>6</v>
      </c>
      <c r="G12" s="108" t="s">
        <v>7</v>
      </c>
      <c r="H12" s="108" t="s">
        <v>8</v>
      </c>
      <c r="I12" s="108" t="s">
        <v>9</v>
      </c>
      <c r="J12" s="99"/>
      <c r="T12" s="102">
        <v>44538</v>
      </c>
    </row>
    <row r="13" spans="1:20" x14ac:dyDescent="0.25">
      <c r="A13" s="106" t="s">
        <v>15</v>
      </c>
      <c r="B13" s="109">
        <f>B5/$J$5</f>
        <v>3.6065573770491806E-2</v>
      </c>
      <c r="C13" s="110" t="s">
        <v>16</v>
      </c>
      <c r="D13" s="110" t="s">
        <v>16</v>
      </c>
      <c r="E13" s="110" t="s">
        <v>16</v>
      </c>
      <c r="F13" s="110" t="s">
        <v>16</v>
      </c>
      <c r="G13" s="110" t="s">
        <v>16</v>
      </c>
      <c r="H13" s="110" t="s">
        <v>16</v>
      </c>
      <c r="I13" s="109">
        <f>I5/$J$5</f>
        <v>3.6065573770491806E-2</v>
      </c>
      <c r="J13" s="99"/>
      <c r="T13" s="102">
        <v>44555</v>
      </c>
    </row>
    <row r="14" spans="1:20" x14ac:dyDescent="0.25">
      <c r="A14" s="106" t="s">
        <v>17</v>
      </c>
      <c r="B14" s="109">
        <f>B6/$J$6</f>
        <v>1.5955587914088097E-2</v>
      </c>
      <c r="C14" s="109">
        <f t="shared" ref="C14:I14" si="4">C6/$J$6</f>
        <v>0</v>
      </c>
      <c r="D14" s="109">
        <f t="shared" si="4"/>
        <v>3.4219148161630873E-2</v>
      </c>
      <c r="E14" s="109">
        <f t="shared" si="4"/>
        <v>1.8201674554058974E-3</v>
      </c>
      <c r="F14" s="109">
        <f t="shared" si="4"/>
        <v>1.7349836184928989E-2</v>
      </c>
      <c r="G14" s="109">
        <f t="shared" si="4"/>
        <v>4.0043684018929741E-3</v>
      </c>
      <c r="H14" s="109">
        <f t="shared" si="4"/>
        <v>0</v>
      </c>
      <c r="I14" s="109">
        <f t="shared" si="4"/>
        <v>7.3349108117946829E-2</v>
      </c>
      <c r="J14" s="99"/>
      <c r="T14" s="102">
        <v>44556</v>
      </c>
    </row>
    <row r="15" spans="1:20" x14ac:dyDescent="0.25">
      <c r="A15" s="106" t="s">
        <v>18</v>
      </c>
      <c r="B15" s="109">
        <f>B7/$J$7</f>
        <v>5.7182690162837384E-2</v>
      </c>
      <c r="C15" s="109">
        <f t="shared" ref="C15:I15" si="5">C7/$J$7</f>
        <v>1.4423377202766005E-2</v>
      </c>
      <c r="D15" s="109">
        <f t="shared" si="5"/>
        <v>7.4354970629786604E-4</v>
      </c>
      <c r="E15" s="109">
        <f t="shared" si="5"/>
        <v>3.4203286489701838E-3</v>
      </c>
      <c r="F15" s="109">
        <f t="shared" si="5"/>
        <v>1.2610603018811809E-3</v>
      </c>
      <c r="G15" s="109">
        <f t="shared" si="5"/>
        <v>0</v>
      </c>
      <c r="H15" s="109">
        <f t="shared" si="5"/>
        <v>5.2048479440850619E-4</v>
      </c>
      <c r="I15" s="109">
        <f t="shared" si="5"/>
        <v>7.7551490817161131E-2</v>
      </c>
      <c r="J15" s="99"/>
      <c r="T15" s="102">
        <v>44561</v>
      </c>
    </row>
    <row r="21" spans="2:14" x14ac:dyDescent="0.25">
      <c r="B21" s="63"/>
      <c r="C21" s="63"/>
      <c r="D21" s="63"/>
      <c r="E21" s="63"/>
      <c r="F21" s="63"/>
      <c r="G21" s="63"/>
      <c r="H21" s="63"/>
    </row>
    <row r="22" spans="2:14" x14ac:dyDescent="0.25">
      <c r="M22" s="20" t="s">
        <v>296</v>
      </c>
    </row>
    <row r="23" spans="2:14" x14ac:dyDescent="0.25">
      <c r="M23" s="20">
        <f>M10+N10</f>
        <v>16196</v>
      </c>
      <c r="N23" s="20" t="s">
        <v>293</v>
      </c>
    </row>
    <row r="24" spans="2:14" x14ac:dyDescent="0.25">
      <c r="M24" s="20">
        <f>M23-I8</f>
        <v>14940.52</v>
      </c>
      <c r="N24" s="21" t="s">
        <v>294</v>
      </c>
    </row>
    <row r="25" spans="2:14" x14ac:dyDescent="0.25">
      <c r="B25" s="62"/>
      <c r="C25" s="62"/>
      <c r="D25" s="62"/>
      <c r="E25" s="62"/>
      <c r="F25" s="62"/>
      <c r="G25" s="62"/>
      <c r="H25" s="62"/>
      <c r="M25" s="20">
        <v>1469</v>
      </c>
      <c r="N25" s="20" t="s">
        <v>291</v>
      </c>
    </row>
    <row r="26" spans="2:14" x14ac:dyDescent="0.25">
      <c r="M26" s="20">
        <f>1862/6.33</f>
        <v>294.15481832543446</v>
      </c>
      <c r="N26" s="20" t="s">
        <v>292</v>
      </c>
    </row>
    <row r="27" spans="2:14" x14ac:dyDescent="0.25">
      <c r="M27" s="20">
        <f>M24-M25-M26</f>
        <v>13177.365181674566</v>
      </c>
      <c r="N27" s="21" t="s">
        <v>295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DD8EF-AA14-4F3D-BDA2-5C3993BF0756}">
  <dimension ref="A1:T27"/>
  <sheetViews>
    <sheetView zoomScaleNormal="100" workbookViewId="0">
      <selection activeCell="L20" sqref="L20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9" width="10.7109375" bestFit="1" customWidth="1"/>
    <col min="10" max="10" width="11.140625" style="20" customWidth="1"/>
    <col min="12" max="12" width="33.5703125" customWidth="1"/>
    <col min="13" max="14" width="9.140625" style="20"/>
    <col min="15" max="15" width="10.7109375" style="20" customWidth="1"/>
    <col min="16" max="16" width="13.7109375" customWidth="1"/>
    <col min="17" max="17" width="11.28515625" bestFit="1" customWidth="1"/>
    <col min="20" max="20" width="12.7109375" bestFit="1" customWidth="1"/>
  </cols>
  <sheetData>
    <row r="1" spans="1:20" x14ac:dyDescent="0.25">
      <c r="A1" t="s">
        <v>19</v>
      </c>
      <c r="B1" t="s">
        <v>20</v>
      </c>
      <c r="H1" s="93" t="s">
        <v>298</v>
      </c>
      <c r="I1" s="93" t="s">
        <v>299</v>
      </c>
      <c r="P1" s="54"/>
      <c r="T1" s="13"/>
    </row>
    <row r="2" spans="1:20" x14ac:dyDescent="0.25">
      <c r="L2" s="129" t="s">
        <v>285</v>
      </c>
      <c r="M2" s="130" t="s">
        <v>289</v>
      </c>
      <c r="N2" s="130" t="s">
        <v>290</v>
      </c>
      <c r="O2" s="128"/>
      <c r="T2" s="13"/>
    </row>
    <row r="3" spans="1:20" ht="15.75" x14ac:dyDescent="0.25">
      <c r="A3" s="100" t="s">
        <v>300</v>
      </c>
      <c r="B3" s="112"/>
      <c r="C3" s="95"/>
      <c r="D3" s="95"/>
      <c r="E3" s="95"/>
      <c r="F3" s="95"/>
      <c r="G3" s="95"/>
      <c r="H3" s="95"/>
      <c r="I3" s="95"/>
      <c r="J3" s="96"/>
      <c r="L3" s="131" t="s">
        <v>297</v>
      </c>
      <c r="M3" s="132">
        <f>304*42.51</f>
        <v>12923.039999999999</v>
      </c>
      <c r="N3" s="132">
        <f>10.77*252</f>
        <v>2714.04</v>
      </c>
      <c r="O3" s="128"/>
      <c r="P3" s="101"/>
      <c r="Q3" s="101"/>
      <c r="T3" s="102"/>
    </row>
    <row r="4" spans="1:20" ht="42" customHeight="1" x14ac:dyDescent="0.25">
      <c r="A4" s="119" t="s">
        <v>1</v>
      </c>
      <c r="B4" s="97" t="s">
        <v>2</v>
      </c>
      <c r="C4" s="97" t="s">
        <v>3</v>
      </c>
      <c r="D4" s="97" t="s">
        <v>288</v>
      </c>
      <c r="E4" s="97" t="s">
        <v>287</v>
      </c>
      <c r="F4" s="97" t="s">
        <v>39</v>
      </c>
      <c r="G4" s="97" t="s">
        <v>40</v>
      </c>
      <c r="H4" s="97" t="s">
        <v>8</v>
      </c>
      <c r="I4" s="120" t="s">
        <v>9</v>
      </c>
      <c r="J4" s="97" t="s">
        <v>305</v>
      </c>
      <c r="M4" s="60"/>
      <c r="N4" s="60"/>
      <c r="O4" s="92"/>
      <c r="P4" s="101"/>
      <c r="Q4" s="101"/>
      <c r="T4" s="102"/>
    </row>
    <row r="5" spans="1:20" x14ac:dyDescent="0.25">
      <c r="A5" s="121" t="s">
        <v>10</v>
      </c>
      <c r="B5" s="64">
        <v>0</v>
      </c>
      <c r="C5" s="64">
        <v>0</v>
      </c>
      <c r="D5" s="64">
        <v>0</v>
      </c>
      <c r="E5" s="64">
        <v>0</v>
      </c>
      <c r="F5" s="64">
        <v>0</v>
      </c>
      <c r="G5" s="64">
        <v>0</v>
      </c>
      <c r="H5" s="64">
        <v>0</v>
      </c>
      <c r="I5" s="122">
        <f>SUM(B5:H5)</f>
        <v>0</v>
      </c>
      <c r="J5" s="127">
        <v>304</v>
      </c>
      <c r="O5" s="92"/>
      <c r="P5" s="101"/>
      <c r="Q5" s="101"/>
      <c r="T5" s="102"/>
    </row>
    <row r="6" spans="1:20" x14ac:dyDescent="0.25">
      <c r="A6" s="123" t="s">
        <v>11</v>
      </c>
      <c r="B6" s="27">
        <v>57.75</v>
      </c>
      <c r="C6" s="27">
        <v>0</v>
      </c>
      <c r="D6" s="27">
        <v>108</v>
      </c>
      <c r="E6" s="27">
        <v>49</v>
      </c>
      <c r="F6" s="27">
        <v>20.260000000000002</v>
      </c>
      <c r="G6" s="27">
        <v>10</v>
      </c>
      <c r="H6" s="27">
        <v>0</v>
      </c>
      <c r="I6" s="124">
        <f t="shared" ref="I6:I7" si="0">SUM(B6:H6)</f>
        <v>245.01</v>
      </c>
      <c r="J6" s="105">
        <f>N3</f>
        <v>2714.04</v>
      </c>
      <c r="M6" s="60"/>
      <c r="N6" s="60"/>
      <c r="O6" s="92"/>
      <c r="P6" s="101"/>
      <c r="Q6" s="101"/>
      <c r="T6" s="102"/>
    </row>
    <row r="7" spans="1:20" x14ac:dyDescent="0.25">
      <c r="A7" s="123" t="s">
        <v>12</v>
      </c>
      <c r="B7" s="27">
        <v>638.29999999999995</v>
      </c>
      <c r="C7" s="27">
        <v>115</v>
      </c>
      <c r="D7" s="27">
        <v>10</v>
      </c>
      <c r="E7" s="27">
        <v>76</v>
      </c>
      <c r="F7" s="27">
        <v>38.97</v>
      </c>
      <c r="G7" s="27">
        <v>0</v>
      </c>
      <c r="H7" s="27">
        <v>0</v>
      </c>
      <c r="I7" s="124">
        <f t="shared" si="0"/>
        <v>878.27</v>
      </c>
      <c r="J7" s="105">
        <f>M3</f>
        <v>12923.039999999999</v>
      </c>
      <c r="M7" s="60"/>
      <c r="N7" s="60"/>
      <c r="O7" s="92"/>
      <c r="P7" s="101"/>
      <c r="Q7" s="101"/>
      <c r="T7" s="102"/>
    </row>
    <row r="8" spans="1:20" x14ac:dyDescent="0.25">
      <c r="A8" s="125" t="s">
        <v>13</v>
      </c>
      <c r="B8" s="126">
        <f t="shared" ref="B8:H8" si="1">SUM(B5:B7)</f>
        <v>696.05</v>
      </c>
      <c r="C8" s="126">
        <f t="shared" si="1"/>
        <v>115</v>
      </c>
      <c r="D8" s="126">
        <f t="shared" si="1"/>
        <v>118</v>
      </c>
      <c r="E8" s="126">
        <f t="shared" si="1"/>
        <v>125</v>
      </c>
      <c r="F8" s="126">
        <f t="shared" si="1"/>
        <v>59.230000000000004</v>
      </c>
      <c r="G8" s="126">
        <f t="shared" si="1"/>
        <v>10</v>
      </c>
      <c r="H8" s="126">
        <f t="shared" si="1"/>
        <v>0</v>
      </c>
      <c r="I8" s="124">
        <f>SUM(I5:I7)</f>
        <v>1123.28</v>
      </c>
      <c r="J8" s="105">
        <f>SUM(J5:J7)</f>
        <v>15941.079999999998</v>
      </c>
      <c r="L8" s="62"/>
      <c r="M8" s="100"/>
      <c r="N8" s="100"/>
      <c r="T8" s="102"/>
    </row>
    <row r="9" spans="1:20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  <c r="T9" s="102"/>
    </row>
    <row r="10" spans="1:20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9"/>
      <c r="T10" s="102"/>
    </row>
    <row r="11" spans="1:20" x14ac:dyDescent="0.25">
      <c r="A11" s="100" t="s">
        <v>300</v>
      </c>
      <c r="B11" s="111"/>
      <c r="C11" s="111"/>
      <c r="D11" s="111"/>
      <c r="E11" s="111"/>
      <c r="F11" s="111"/>
      <c r="G11" s="111"/>
      <c r="H11" s="111"/>
      <c r="I11" s="111"/>
      <c r="J11" s="99"/>
      <c r="T11" s="102"/>
    </row>
    <row r="12" spans="1:20" ht="30" x14ac:dyDescent="0.25">
      <c r="A12" s="107" t="s">
        <v>14</v>
      </c>
      <c r="B12" s="115" t="s">
        <v>2</v>
      </c>
      <c r="C12" s="108" t="s">
        <v>3</v>
      </c>
      <c r="D12" s="115" t="s">
        <v>4</v>
      </c>
      <c r="E12" s="108" t="s">
        <v>5</v>
      </c>
      <c r="F12" s="108" t="s">
        <v>6</v>
      </c>
      <c r="G12" s="108" t="s">
        <v>7</v>
      </c>
      <c r="H12" s="108" t="s">
        <v>8</v>
      </c>
      <c r="I12" s="108" t="s">
        <v>9</v>
      </c>
      <c r="J12" s="99"/>
      <c r="T12" s="102"/>
    </row>
    <row r="13" spans="1:20" x14ac:dyDescent="0.25">
      <c r="A13" s="106" t="s">
        <v>15</v>
      </c>
      <c r="B13" s="109">
        <f>B5/$J$5</f>
        <v>0</v>
      </c>
      <c r="C13" s="110" t="s">
        <v>16</v>
      </c>
      <c r="D13" s="110" t="s">
        <v>16</v>
      </c>
      <c r="E13" s="110" t="s">
        <v>16</v>
      </c>
      <c r="F13" s="110" t="s">
        <v>16</v>
      </c>
      <c r="G13" s="110" t="s">
        <v>16</v>
      </c>
      <c r="H13" s="110" t="s">
        <v>16</v>
      </c>
      <c r="I13" s="109">
        <f>I5/$J$5</f>
        <v>0</v>
      </c>
      <c r="J13" s="99"/>
      <c r="T13" s="102"/>
    </row>
    <row r="14" spans="1:20" x14ac:dyDescent="0.25">
      <c r="A14" s="106" t="s">
        <v>17</v>
      </c>
      <c r="B14" s="109">
        <f>B6/$J$6</f>
        <v>2.1278242030331167E-2</v>
      </c>
      <c r="C14" s="109">
        <f t="shared" ref="C14:I14" si="2">C6/$J$6</f>
        <v>0</v>
      </c>
      <c r="D14" s="109">
        <f t="shared" si="2"/>
        <v>3.979307600477517E-2</v>
      </c>
      <c r="E14" s="109">
        <f t="shared" si="2"/>
        <v>1.8054265965129476E-2</v>
      </c>
      <c r="F14" s="109">
        <f t="shared" si="2"/>
        <v>7.4648862949698615E-3</v>
      </c>
      <c r="G14" s="109">
        <f t="shared" si="2"/>
        <v>3.6845440745162193E-3</v>
      </c>
      <c r="H14" s="109">
        <f t="shared" si="2"/>
        <v>0</v>
      </c>
      <c r="I14" s="109">
        <f t="shared" si="2"/>
        <v>9.0275014369721893E-2</v>
      </c>
      <c r="J14" s="99"/>
      <c r="T14" s="102"/>
    </row>
    <row r="15" spans="1:20" x14ac:dyDescent="0.25">
      <c r="A15" s="106" t="s">
        <v>18</v>
      </c>
      <c r="B15" s="109">
        <f>B7/$J$7</f>
        <v>4.9392403025913405E-2</v>
      </c>
      <c r="C15" s="109">
        <f t="shared" ref="C15:I15" si="3">C7/$J$7</f>
        <v>8.8988349490522357E-3</v>
      </c>
      <c r="D15" s="109">
        <f t="shared" si="3"/>
        <v>7.7381173470019446E-4</v>
      </c>
      <c r="E15" s="109">
        <f t="shared" si="3"/>
        <v>5.8809691837214779E-3</v>
      </c>
      <c r="F15" s="109">
        <f t="shared" si="3"/>
        <v>3.0155443301266576E-3</v>
      </c>
      <c r="G15" s="109">
        <f t="shared" si="3"/>
        <v>0</v>
      </c>
      <c r="H15" s="109">
        <f t="shared" si="3"/>
        <v>0</v>
      </c>
      <c r="I15" s="109">
        <f t="shared" si="3"/>
        <v>6.7961563223513974E-2</v>
      </c>
      <c r="J15" s="99"/>
      <c r="T15" s="102"/>
    </row>
    <row r="21" spans="2:14" x14ac:dyDescent="0.25">
      <c r="B21" s="63"/>
      <c r="C21" s="63"/>
      <c r="D21" s="63"/>
      <c r="E21" s="63"/>
      <c r="F21" s="63"/>
      <c r="G21" s="63"/>
      <c r="H21" s="63"/>
    </row>
    <row r="24" spans="2:14" x14ac:dyDescent="0.25">
      <c r="N24" s="21"/>
    </row>
    <row r="25" spans="2:14" x14ac:dyDescent="0.25">
      <c r="B25" s="62"/>
      <c r="C25" s="62"/>
      <c r="D25" s="62"/>
      <c r="E25" s="62"/>
      <c r="F25" s="62"/>
      <c r="G25" s="62"/>
      <c r="H25" s="62"/>
    </row>
    <row r="27" spans="2:14" x14ac:dyDescent="0.25">
      <c r="N27" s="21"/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FE96-F8F8-4F44-B370-CFD25FD59E00}">
  <dimension ref="A1:T27"/>
  <sheetViews>
    <sheetView zoomScaleNormal="100" workbookViewId="0">
      <selection activeCell="B14" sqref="B14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9" width="10.7109375" bestFit="1" customWidth="1"/>
    <col min="10" max="10" width="11.140625" style="20" customWidth="1"/>
    <col min="12" max="12" width="33.5703125" customWidth="1"/>
    <col min="13" max="14" width="9.140625" style="20"/>
    <col min="15" max="15" width="10.7109375" style="20" customWidth="1"/>
    <col min="16" max="16" width="13.7109375" customWidth="1"/>
    <col min="17" max="17" width="11.28515625" bestFit="1" customWidth="1"/>
    <col min="20" max="20" width="12.7109375" bestFit="1" customWidth="1"/>
  </cols>
  <sheetData>
    <row r="1" spans="1:20" x14ac:dyDescent="0.25">
      <c r="A1" s="60" t="s">
        <v>19</v>
      </c>
      <c r="B1" s="60" t="s">
        <v>20</v>
      </c>
      <c r="C1" s="60"/>
      <c r="D1" s="60"/>
      <c r="E1" s="60"/>
      <c r="F1" s="60"/>
      <c r="G1" s="60"/>
      <c r="H1" s="143">
        <v>301</v>
      </c>
      <c r="I1" s="143">
        <v>249</v>
      </c>
      <c r="J1" s="134"/>
      <c r="K1" s="134"/>
      <c r="L1" s="134"/>
      <c r="M1" s="134"/>
      <c r="N1" s="134"/>
      <c r="P1" s="54"/>
      <c r="T1" s="13"/>
    </row>
    <row r="2" spans="1:20" x14ac:dyDescent="0.25">
      <c r="A2" s="60"/>
      <c r="B2" s="60"/>
      <c r="C2" s="60"/>
      <c r="D2" s="60"/>
      <c r="E2" s="60"/>
      <c r="F2" s="60"/>
      <c r="G2" s="60"/>
      <c r="H2" s="139" t="s">
        <v>301</v>
      </c>
      <c r="I2" s="139" t="s">
        <v>302</v>
      </c>
      <c r="J2" s="134"/>
      <c r="K2" s="134"/>
      <c r="L2" s="129" t="s">
        <v>285</v>
      </c>
      <c r="M2" s="130" t="s">
        <v>289</v>
      </c>
      <c r="N2" s="130" t="s">
        <v>290</v>
      </c>
      <c r="O2" s="128"/>
      <c r="T2" s="13"/>
    </row>
    <row r="3" spans="1:20" ht="15.75" x14ac:dyDescent="0.25">
      <c r="A3" s="100" t="s">
        <v>304</v>
      </c>
      <c r="B3" s="112"/>
      <c r="C3" s="95"/>
      <c r="D3" s="95"/>
      <c r="E3" s="95"/>
      <c r="F3" s="95"/>
      <c r="G3" s="95"/>
      <c r="H3" s="95"/>
      <c r="I3" s="95"/>
      <c r="J3" s="136"/>
      <c r="K3" s="134"/>
      <c r="L3" s="131" t="s">
        <v>303</v>
      </c>
      <c r="M3" s="132">
        <f>H1*40.1</f>
        <v>12070.1</v>
      </c>
      <c r="N3" s="132">
        <f>10.9*I1</f>
        <v>2714.1</v>
      </c>
      <c r="O3" s="128"/>
      <c r="P3" s="101"/>
      <c r="Q3" s="101"/>
      <c r="T3" s="102"/>
    </row>
    <row r="4" spans="1:20" ht="42" customHeight="1" x14ac:dyDescent="0.25">
      <c r="A4" s="119" t="s">
        <v>1</v>
      </c>
      <c r="B4" s="97" t="s">
        <v>2</v>
      </c>
      <c r="C4" s="97" t="s">
        <v>3</v>
      </c>
      <c r="D4" s="97" t="s">
        <v>288</v>
      </c>
      <c r="E4" s="97" t="s">
        <v>287</v>
      </c>
      <c r="F4" s="97" t="s">
        <v>39</v>
      </c>
      <c r="G4" s="97" t="s">
        <v>40</v>
      </c>
      <c r="H4" s="97" t="s">
        <v>8</v>
      </c>
      <c r="I4" s="120" t="s">
        <v>9</v>
      </c>
      <c r="J4" s="97" t="s">
        <v>306</v>
      </c>
      <c r="K4" s="134"/>
      <c r="L4" s="134"/>
      <c r="M4" s="134"/>
      <c r="N4" s="134"/>
      <c r="O4" s="92"/>
      <c r="P4" s="101"/>
      <c r="Q4" s="101"/>
      <c r="T4" s="102"/>
    </row>
    <row r="5" spans="1:20" x14ac:dyDescent="0.25">
      <c r="A5" s="121" t="s">
        <v>10</v>
      </c>
      <c r="B5" s="138">
        <v>0</v>
      </c>
      <c r="C5" s="138">
        <v>0</v>
      </c>
      <c r="D5" s="138">
        <v>0</v>
      </c>
      <c r="E5" s="138">
        <v>0</v>
      </c>
      <c r="F5" s="138">
        <v>0</v>
      </c>
      <c r="G5" s="138">
        <v>0</v>
      </c>
      <c r="H5" s="138">
        <v>0</v>
      </c>
      <c r="I5" s="140">
        <f>SUM(B5:H5)</f>
        <v>0</v>
      </c>
      <c r="J5" s="105">
        <v>249</v>
      </c>
      <c r="K5" s="134"/>
      <c r="L5" s="134"/>
      <c r="M5" s="134"/>
      <c r="N5" s="134"/>
      <c r="O5" s="92"/>
      <c r="P5" s="101"/>
      <c r="Q5" s="101"/>
      <c r="T5" s="102"/>
    </row>
    <row r="6" spans="1:20" x14ac:dyDescent="0.25">
      <c r="A6" s="123" t="s">
        <v>11</v>
      </c>
      <c r="B6" s="139">
        <v>50.69</v>
      </c>
      <c r="C6" s="139">
        <v>0</v>
      </c>
      <c r="D6" s="139">
        <v>11</v>
      </c>
      <c r="E6" s="139">
        <v>81</v>
      </c>
      <c r="F6" s="139">
        <v>12.54</v>
      </c>
      <c r="G6" s="139">
        <v>5</v>
      </c>
      <c r="H6" s="139">
        <v>0</v>
      </c>
      <c r="I6" s="141">
        <f t="shared" ref="I6:I7" si="0">SUM(B6:H6)</f>
        <v>160.22999999999999</v>
      </c>
      <c r="J6" s="105">
        <f>N3</f>
        <v>2714.1</v>
      </c>
      <c r="K6" s="134"/>
      <c r="L6" s="134"/>
      <c r="M6" s="134"/>
      <c r="N6" s="134"/>
      <c r="O6" s="92"/>
      <c r="P6" s="101"/>
      <c r="Q6" s="101"/>
      <c r="T6" s="102"/>
    </row>
    <row r="7" spans="1:20" x14ac:dyDescent="0.25">
      <c r="A7" s="123" t="s">
        <v>12</v>
      </c>
      <c r="B7" s="139">
        <v>730.30000000000018</v>
      </c>
      <c r="C7" s="139">
        <v>67.59</v>
      </c>
      <c r="D7" s="139">
        <v>16</v>
      </c>
      <c r="E7" s="139">
        <v>110</v>
      </c>
      <c r="F7" s="139">
        <v>58.78</v>
      </c>
      <c r="G7" s="139">
        <v>75</v>
      </c>
      <c r="H7" s="139">
        <v>3</v>
      </c>
      <c r="I7" s="141">
        <f t="shared" si="0"/>
        <v>1060.67</v>
      </c>
      <c r="J7" s="105">
        <f>M3</f>
        <v>12070.1</v>
      </c>
      <c r="K7" s="134"/>
      <c r="L7" s="134"/>
      <c r="M7" s="134"/>
      <c r="N7" s="134"/>
      <c r="O7" s="92"/>
      <c r="P7" s="101"/>
      <c r="Q7" s="101"/>
      <c r="T7" s="102"/>
    </row>
    <row r="8" spans="1:20" x14ac:dyDescent="0.25">
      <c r="A8" s="125" t="s">
        <v>13</v>
      </c>
      <c r="B8" s="142">
        <f t="shared" ref="B8:H8" si="1">SUM(B5:B7)</f>
        <v>780.99000000000024</v>
      </c>
      <c r="C8" s="142">
        <f t="shared" si="1"/>
        <v>67.59</v>
      </c>
      <c r="D8" s="142">
        <f t="shared" si="1"/>
        <v>27</v>
      </c>
      <c r="E8" s="142">
        <f t="shared" si="1"/>
        <v>191</v>
      </c>
      <c r="F8" s="142">
        <f t="shared" si="1"/>
        <v>71.319999999999993</v>
      </c>
      <c r="G8" s="142">
        <f t="shared" si="1"/>
        <v>80</v>
      </c>
      <c r="H8" s="142">
        <f t="shared" si="1"/>
        <v>3</v>
      </c>
      <c r="I8" s="141">
        <f>SUM(I5:I7)</f>
        <v>1220.9000000000001</v>
      </c>
      <c r="J8" s="105">
        <f>SUM(J5:J7)</f>
        <v>15033.2</v>
      </c>
      <c r="K8" s="134"/>
      <c r="L8" s="135"/>
      <c r="M8" s="135"/>
      <c r="N8" s="135"/>
      <c r="T8" s="102"/>
    </row>
    <row r="9" spans="1:20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4"/>
      <c r="L9" s="134"/>
      <c r="M9" s="134"/>
      <c r="N9" s="134"/>
      <c r="T9" s="102"/>
    </row>
    <row r="10" spans="1:20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4"/>
      <c r="L10" s="134"/>
      <c r="M10" s="134"/>
      <c r="N10" s="134"/>
      <c r="T10" s="102"/>
    </row>
    <row r="11" spans="1:20" x14ac:dyDescent="0.25">
      <c r="A11" s="100" t="s">
        <v>304</v>
      </c>
      <c r="B11" s="111"/>
      <c r="C11" s="111"/>
      <c r="D11" s="111"/>
      <c r="E11" s="111"/>
      <c r="F11" s="111"/>
      <c r="G11" s="111"/>
      <c r="H11" s="111"/>
      <c r="I11" s="111"/>
      <c r="J11" s="137"/>
      <c r="K11" s="134"/>
      <c r="L11" s="134"/>
      <c r="M11" s="134"/>
      <c r="N11" s="134"/>
      <c r="T11" s="102"/>
    </row>
    <row r="12" spans="1:20" ht="30" x14ac:dyDescent="0.25">
      <c r="A12" s="107" t="s">
        <v>14</v>
      </c>
      <c r="B12" s="115" t="s">
        <v>2</v>
      </c>
      <c r="C12" s="108" t="s">
        <v>3</v>
      </c>
      <c r="D12" s="115" t="s">
        <v>4</v>
      </c>
      <c r="E12" s="108" t="s">
        <v>5</v>
      </c>
      <c r="F12" s="108" t="s">
        <v>6</v>
      </c>
      <c r="G12" s="108" t="s">
        <v>7</v>
      </c>
      <c r="H12" s="108" t="s">
        <v>8</v>
      </c>
      <c r="I12" s="108" t="s">
        <v>9</v>
      </c>
      <c r="J12" s="137"/>
      <c r="K12" s="134"/>
      <c r="L12" s="134"/>
      <c r="M12" s="134"/>
      <c r="N12" s="134"/>
      <c r="T12" s="102"/>
    </row>
    <row r="13" spans="1:20" x14ac:dyDescent="0.25">
      <c r="A13" s="106" t="s">
        <v>15</v>
      </c>
      <c r="B13" s="109">
        <f>B5/$J$5</f>
        <v>0</v>
      </c>
      <c r="C13" s="110" t="s">
        <v>16</v>
      </c>
      <c r="D13" s="110" t="s">
        <v>16</v>
      </c>
      <c r="E13" s="110" t="s">
        <v>16</v>
      </c>
      <c r="F13" s="110" t="s">
        <v>16</v>
      </c>
      <c r="G13" s="110" t="s">
        <v>16</v>
      </c>
      <c r="H13" s="110" t="s">
        <v>16</v>
      </c>
      <c r="I13" s="109">
        <f>I5/$J$5</f>
        <v>0</v>
      </c>
      <c r="J13" s="137"/>
      <c r="K13" s="134"/>
      <c r="L13" s="134"/>
      <c r="M13" s="134"/>
      <c r="N13" s="134"/>
      <c r="T13" s="102"/>
    </row>
    <row r="14" spans="1:20" x14ac:dyDescent="0.25">
      <c r="A14" s="106" t="s">
        <v>17</v>
      </c>
      <c r="B14" s="109">
        <f>B6/$J$6</f>
        <v>1.8676541026491286E-2</v>
      </c>
      <c r="C14" s="109">
        <f t="shared" ref="C14:I14" si="2">C6/$J$6</f>
        <v>0</v>
      </c>
      <c r="D14" s="109">
        <f t="shared" si="2"/>
        <v>4.0529088832393801E-3</v>
      </c>
      <c r="E14" s="109">
        <f t="shared" si="2"/>
        <v>2.9844147231126342E-2</v>
      </c>
      <c r="F14" s="109">
        <f t="shared" si="2"/>
        <v>4.6203161268928922E-3</v>
      </c>
      <c r="G14" s="109">
        <f t="shared" si="2"/>
        <v>1.8422313105633545E-3</v>
      </c>
      <c r="H14" s="109">
        <f t="shared" si="2"/>
        <v>0</v>
      </c>
      <c r="I14" s="109">
        <f t="shared" si="2"/>
        <v>5.903614457831325E-2</v>
      </c>
      <c r="J14" s="137"/>
      <c r="K14" s="134"/>
      <c r="L14" s="134"/>
      <c r="M14" s="134"/>
      <c r="N14" s="134"/>
      <c r="T14" s="102"/>
    </row>
    <row r="15" spans="1:20" x14ac:dyDescent="0.25">
      <c r="A15" s="106" t="s">
        <v>18</v>
      </c>
      <c r="B15" s="109">
        <f>B7/$J$7</f>
        <v>6.0504883969478312E-2</v>
      </c>
      <c r="C15" s="109">
        <f t="shared" ref="C15:I15" si="3">C7/$J$7</f>
        <v>5.5997879056511549E-3</v>
      </c>
      <c r="D15" s="109">
        <f t="shared" si="3"/>
        <v>1.3255896802843389E-3</v>
      </c>
      <c r="E15" s="109">
        <f t="shared" si="3"/>
        <v>9.1134290519548303E-3</v>
      </c>
      <c r="F15" s="109">
        <f t="shared" si="3"/>
        <v>4.86988508794459E-3</v>
      </c>
      <c r="G15" s="109">
        <f t="shared" si="3"/>
        <v>6.2137016263328392E-3</v>
      </c>
      <c r="H15" s="109">
        <f t="shared" si="3"/>
        <v>2.4854806505331356E-4</v>
      </c>
      <c r="I15" s="109">
        <f t="shared" si="3"/>
        <v>8.7875825386699372E-2</v>
      </c>
      <c r="J15" s="137"/>
      <c r="K15" s="134"/>
      <c r="L15" s="134"/>
      <c r="M15" s="134"/>
      <c r="N15" s="134"/>
      <c r="T15" s="102"/>
    </row>
    <row r="16" spans="1:20" x14ac:dyDescent="0.2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21" spans="2:14" x14ac:dyDescent="0.25">
      <c r="B21" s="63"/>
      <c r="C21" s="63"/>
      <c r="D21" s="63"/>
      <c r="E21" s="63"/>
      <c r="F21" s="63"/>
      <c r="G21" s="63"/>
      <c r="H21" s="63"/>
    </row>
    <row r="24" spans="2:14" x14ac:dyDescent="0.25">
      <c r="N24" s="21"/>
    </row>
    <row r="25" spans="2:14" x14ac:dyDescent="0.25">
      <c r="B25" s="62"/>
      <c r="C25" s="62"/>
      <c r="D25" s="62"/>
      <c r="E25" s="62"/>
      <c r="F25" s="62"/>
      <c r="G25" s="62"/>
      <c r="H25" s="62"/>
    </row>
    <row r="27" spans="2:14" x14ac:dyDescent="0.25">
      <c r="N27" s="21"/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1DBC-897A-4F2F-B41A-C15ECF589F3E}">
  <dimension ref="A1:T27"/>
  <sheetViews>
    <sheetView zoomScaleNormal="100" workbookViewId="0">
      <selection activeCell="A12" sqref="A12:I15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9" width="10.7109375" bestFit="1" customWidth="1"/>
    <col min="10" max="10" width="11.140625" style="20" customWidth="1"/>
    <col min="12" max="12" width="33.5703125" customWidth="1"/>
    <col min="13" max="14" width="9.140625" style="20"/>
    <col min="15" max="15" width="10.7109375" style="20" customWidth="1"/>
    <col min="16" max="16" width="13.7109375" customWidth="1"/>
    <col min="17" max="17" width="11.28515625" bestFit="1" customWidth="1"/>
    <col min="20" max="20" width="12.7109375" bestFit="1" customWidth="1"/>
  </cols>
  <sheetData>
    <row r="1" spans="1:20" x14ac:dyDescent="0.25">
      <c r="A1" s="60" t="s">
        <v>19</v>
      </c>
      <c r="B1" s="60" t="s">
        <v>20</v>
      </c>
      <c r="C1" s="60"/>
      <c r="D1" s="60"/>
      <c r="E1" s="60"/>
      <c r="F1" s="60"/>
      <c r="G1" s="60"/>
      <c r="H1" s="143">
        <v>302</v>
      </c>
      <c r="I1" s="143">
        <v>250</v>
      </c>
      <c r="J1" s="134"/>
      <c r="K1" s="134"/>
      <c r="L1" s="134"/>
      <c r="M1" s="134"/>
      <c r="N1" s="134"/>
      <c r="P1" s="54"/>
      <c r="T1" s="13"/>
    </row>
    <row r="2" spans="1:20" x14ac:dyDescent="0.25">
      <c r="A2" s="60"/>
      <c r="B2" s="60"/>
      <c r="C2" s="60"/>
      <c r="D2" s="60"/>
      <c r="E2" s="60"/>
      <c r="F2" s="60"/>
      <c r="G2" s="60"/>
      <c r="H2" s="139" t="s">
        <v>301</v>
      </c>
      <c r="I2" s="139" t="s">
        <v>302</v>
      </c>
      <c r="J2" s="134"/>
      <c r="K2" s="134"/>
      <c r="L2" s="129" t="s">
        <v>285</v>
      </c>
      <c r="M2" s="130" t="s">
        <v>289</v>
      </c>
      <c r="N2" s="130" t="s">
        <v>290</v>
      </c>
      <c r="O2" s="128"/>
      <c r="T2" s="13"/>
    </row>
    <row r="3" spans="1:20" ht="15.75" x14ac:dyDescent="0.25">
      <c r="A3" s="100" t="s">
        <v>307</v>
      </c>
      <c r="B3" s="112"/>
      <c r="C3" s="95"/>
      <c r="D3" s="95"/>
      <c r="E3" s="95"/>
      <c r="F3" s="95"/>
      <c r="G3" s="95"/>
      <c r="H3" s="95"/>
      <c r="I3" s="95"/>
      <c r="J3" s="136"/>
      <c r="K3" s="134"/>
      <c r="L3" s="131" t="s">
        <v>308</v>
      </c>
      <c r="M3" s="132">
        <f>H1*45</f>
        <v>13590</v>
      </c>
      <c r="N3" s="132">
        <f>15.3*I1</f>
        <v>3825</v>
      </c>
      <c r="O3" s="128"/>
      <c r="P3" s="101"/>
      <c r="Q3" s="101"/>
      <c r="T3" s="102"/>
    </row>
    <row r="4" spans="1:20" ht="42" customHeight="1" x14ac:dyDescent="0.25">
      <c r="A4" s="119" t="s">
        <v>1</v>
      </c>
      <c r="B4" s="97" t="s">
        <v>2</v>
      </c>
      <c r="C4" s="97" t="s">
        <v>3</v>
      </c>
      <c r="D4" s="97" t="s">
        <v>288</v>
      </c>
      <c r="E4" s="97" t="s">
        <v>287</v>
      </c>
      <c r="F4" s="97" t="s">
        <v>39</v>
      </c>
      <c r="G4" s="97" t="s">
        <v>40</v>
      </c>
      <c r="H4" s="97" t="s">
        <v>8</v>
      </c>
      <c r="I4" s="120" t="s">
        <v>9</v>
      </c>
      <c r="J4" s="97" t="s">
        <v>306</v>
      </c>
      <c r="K4" s="134"/>
      <c r="L4" s="134"/>
      <c r="M4" s="134"/>
      <c r="N4" s="134"/>
      <c r="O4" s="92"/>
      <c r="P4" s="101"/>
      <c r="Q4" s="101"/>
      <c r="T4" s="102"/>
    </row>
    <row r="5" spans="1:20" x14ac:dyDescent="0.25">
      <c r="A5" s="121" t="s">
        <v>10</v>
      </c>
      <c r="B5" s="138"/>
      <c r="C5" s="138"/>
      <c r="D5" s="138"/>
      <c r="E5" s="138"/>
      <c r="F5" s="138"/>
      <c r="G5" s="138"/>
      <c r="H5" s="138"/>
      <c r="I5" s="140">
        <f>SUM(B5:H5)</f>
        <v>0</v>
      </c>
      <c r="J5" s="105">
        <f>I1</f>
        <v>250</v>
      </c>
      <c r="K5" s="134"/>
      <c r="L5" s="134"/>
      <c r="M5" s="134"/>
      <c r="N5" s="134"/>
      <c r="O5" s="92"/>
      <c r="P5" s="101"/>
      <c r="Q5" s="101"/>
      <c r="T5" s="102"/>
    </row>
    <row r="6" spans="1:20" x14ac:dyDescent="0.25">
      <c r="A6" s="123" t="s">
        <v>11</v>
      </c>
      <c r="B6" s="139">
        <v>40</v>
      </c>
      <c r="C6" s="139">
        <v>0</v>
      </c>
      <c r="D6" s="139">
        <v>114</v>
      </c>
      <c r="E6" s="139">
        <v>47</v>
      </c>
      <c r="F6" s="139">
        <v>1.52</v>
      </c>
      <c r="G6" s="139">
        <v>6</v>
      </c>
      <c r="H6" s="139">
        <v>10</v>
      </c>
      <c r="I6" s="141">
        <f t="shared" ref="I6:I7" si="0">SUM(B6:H6)</f>
        <v>218.52</v>
      </c>
      <c r="J6" s="105">
        <f>N3</f>
        <v>3825</v>
      </c>
      <c r="K6" s="134"/>
      <c r="L6" s="134"/>
      <c r="M6" s="134"/>
      <c r="N6" s="134"/>
      <c r="O6" s="92"/>
      <c r="P6" s="101"/>
      <c r="Q6" s="101"/>
      <c r="T6" s="102"/>
    </row>
    <row r="7" spans="1:20" x14ac:dyDescent="0.25">
      <c r="A7" s="123" t="s">
        <v>12</v>
      </c>
      <c r="B7" s="139">
        <v>630</v>
      </c>
      <c r="C7" s="139">
        <v>123</v>
      </c>
      <c r="D7" s="139">
        <v>5</v>
      </c>
      <c r="E7" s="139">
        <v>13</v>
      </c>
      <c r="F7" s="139">
        <v>26.17</v>
      </c>
      <c r="G7" s="139"/>
      <c r="H7" s="139">
        <v>7.75</v>
      </c>
      <c r="I7" s="141">
        <f t="shared" si="0"/>
        <v>804.92</v>
      </c>
      <c r="J7" s="105">
        <f>M3</f>
        <v>13590</v>
      </c>
      <c r="K7" s="134"/>
      <c r="L7" s="134"/>
      <c r="M7" s="134"/>
      <c r="N7" s="134"/>
      <c r="O7" s="92"/>
      <c r="P7" s="101"/>
      <c r="Q7" s="101"/>
      <c r="T7" s="102"/>
    </row>
    <row r="8" spans="1:20" x14ac:dyDescent="0.25">
      <c r="A8" s="125" t="s">
        <v>13</v>
      </c>
      <c r="B8" s="142">
        <f t="shared" ref="B8:H8" si="1">SUM(B5:B7)</f>
        <v>670</v>
      </c>
      <c r="C8" s="142">
        <f t="shared" si="1"/>
        <v>123</v>
      </c>
      <c r="D8" s="142">
        <f t="shared" si="1"/>
        <v>119</v>
      </c>
      <c r="E8" s="142">
        <f t="shared" si="1"/>
        <v>60</v>
      </c>
      <c r="F8" s="142">
        <f t="shared" si="1"/>
        <v>27.69</v>
      </c>
      <c r="G8" s="142">
        <f t="shared" si="1"/>
        <v>6</v>
      </c>
      <c r="H8" s="142">
        <f t="shared" si="1"/>
        <v>17.75</v>
      </c>
      <c r="I8" s="141">
        <f>SUM(I5:I7)</f>
        <v>1023.4399999999999</v>
      </c>
      <c r="J8" s="105">
        <f>SUM(J5:J7)</f>
        <v>17665</v>
      </c>
      <c r="K8" s="134"/>
      <c r="L8" s="135"/>
      <c r="M8" s="135"/>
      <c r="N8" s="135"/>
      <c r="T8" s="102"/>
    </row>
    <row r="9" spans="1:20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4"/>
      <c r="L9" s="134"/>
      <c r="M9" s="134"/>
      <c r="N9" s="134"/>
      <c r="T9" s="102"/>
    </row>
    <row r="10" spans="1:20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4"/>
      <c r="L10" s="134"/>
      <c r="M10" s="134"/>
      <c r="N10" s="134"/>
      <c r="T10" s="102"/>
    </row>
    <row r="11" spans="1:20" x14ac:dyDescent="0.25">
      <c r="A11" s="100" t="s">
        <v>307</v>
      </c>
      <c r="B11" s="111"/>
      <c r="C11" s="111"/>
      <c r="D11" s="111"/>
      <c r="E11" s="111"/>
      <c r="F11" s="111"/>
      <c r="G11" s="111"/>
      <c r="H11" s="111"/>
      <c r="I11" s="111"/>
      <c r="J11" s="137"/>
      <c r="K11" s="134"/>
      <c r="L11" s="134"/>
      <c r="M11" s="134"/>
      <c r="N11" s="134"/>
      <c r="T11" s="102"/>
    </row>
    <row r="12" spans="1:20" ht="30" x14ac:dyDescent="0.25">
      <c r="A12" s="107" t="s">
        <v>14</v>
      </c>
      <c r="B12" s="115" t="s">
        <v>2</v>
      </c>
      <c r="C12" s="108" t="s">
        <v>3</v>
      </c>
      <c r="D12" s="115" t="s">
        <v>4</v>
      </c>
      <c r="E12" s="108" t="s">
        <v>5</v>
      </c>
      <c r="F12" s="108" t="s">
        <v>6</v>
      </c>
      <c r="G12" s="108" t="s">
        <v>7</v>
      </c>
      <c r="H12" s="108" t="s">
        <v>8</v>
      </c>
      <c r="I12" s="108" t="s">
        <v>9</v>
      </c>
      <c r="J12" s="137"/>
      <c r="K12" s="134"/>
      <c r="L12" s="134"/>
      <c r="M12" s="134"/>
      <c r="N12" s="134"/>
      <c r="T12" s="102"/>
    </row>
    <row r="13" spans="1:20" x14ac:dyDescent="0.25">
      <c r="A13" s="106" t="s">
        <v>15</v>
      </c>
      <c r="B13" s="109">
        <f>B5/$J$5</f>
        <v>0</v>
      </c>
      <c r="C13" s="110" t="s">
        <v>16</v>
      </c>
      <c r="D13" s="110" t="s">
        <v>16</v>
      </c>
      <c r="E13" s="110" t="s">
        <v>16</v>
      </c>
      <c r="F13" s="110" t="s">
        <v>16</v>
      </c>
      <c r="G13" s="110" t="s">
        <v>16</v>
      </c>
      <c r="H13" s="110" t="s">
        <v>16</v>
      </c>
      <c r="I13" s="109">
        <f>I5/$J$5</f>
        <v>0</v>
      </c>
      <c r="J13" s="137"/>
      <c r="K13" s="134"/>
      <c r="L13" s="134"/>
      <c r="M13" s="134"/>
      <c r="N13" s="134"/>
      <c r="T13" s="102"/>
    </row>
    <row r="14" spans="1:20" x14ac:dyDescent="0.25">
      <c r="A14" s="106" t="s">
        <v>17</v>
      </c>
      <c r="B14" s="109">
        <f>B6/$J$6</f>
        <v>1.045751633986928E-2</v>
      </c>
      <c r="C14" s="109">
        <f t="shared" ref="C14:I14" si="2">C6/$J$6</f>
        <v>0</v>
      </c>
      <c r="D14" s="109">
        <f t="shared" si="2"/>
        <v>2.9803921568627451E-2</v>
      </c>
      <c r="E14" s="109">
        <f t="shared" si="2"/>
        <v>1.2287581699346406E-2</v>
      </c>
      <c r="F14" s="109">
        <f t="shared" si="2"/>
        <v>3.9738562091503271E-4</v>
      </c>
      <c r="G14" s="109">
        <f t="shared" si="2"/>
        <v>1.5686274509803921E-3</v>
      </c>
      <c r="H14" s="109">
        <f t="shared" si="2"/>
        <v>2.6143790849673201E-3</v>
      </c>
      <c r="I14" s="109">
        <f t="shared" si="2"/>
        <v>5.7129411764705887E-2</v>
      </c>
      <c r="J14" s="137"/>
      <c r="K14" s="134"/>
      <c r="L14" s="134"/>
      <c r="M14" s="134"/>
      <c r="N14" s="134"/>
      <c r="T14" s="102"/>
    </row>
    <row r="15" spans="1:20" x14ac:dyDescent="0.25">
      <c r="A15" s="106" t="s">
        <v>18</v>
      </c>
      <c r="B15" s="109">
        <f>B7/$J$7</f>
        <v>4.6357615894039736E-2</v>
      </c>
      <c r="C15" s="109">
        <f t="shared" ref="C15:I15" si="3">C7/$J$7</f>
        <v>9.0507726269315678E-3</v>
      </c>
      <c r="D15" s="109">
        <f t="shared" si="3"/>
        <v>3.6791758646063282E-4</v>
      </c>
      <c r="E15" s="109">
        <f t="shared" si="3"/>
        <v>9.5658572479764533E-4</v>
      </c>
      <c r="F15" s="109">
        <f t="shared" si="3"/>
        <v>1.9256806475349522E-3</v>
      </c>
      <c r="G15" s="109">
        <f t="shared" si="3"/>
        <v>0</v>
      </c>
      <c r="H15" s="109">
        <f t="shared" si="3"/>
        <v>5.7027225901398087E-4</v>
      </c>
      <c r="I15" s="109">
        <f t="shared" si="3"/>
        <v>5.9228844738778513E-2</v>
      </c>
      <c r="J15" s="137"/>
      <c r="K15" s="134"/>
      <c r="L15" s="134"/>
      <c r="M15" s="134"/>
      <c r="N15" s="134"/>
      <c r="T15" s="102"/>
    </row>
    <row r="16" spans="1:20" x14ac:dyDescent="0.2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21" spans="2:14" x14ac:dyDescent="0.25">
      <c r="B21" s="63"/>
      <c r="C21" s="63"/>
      <c r="D21" s="63"/>
      <c r="E21" s="63"/>
      <c r="F21" s="63"/>
      <c r="G21" s="63"/>
      <c r="H21" s="63"/>
    </row>
    <row r="24" spans="2:14" x14ac:dyDescent="0.25">
      <c r="N24" s="21"/>
    </row>
    <row r="25" spans="2:14" x14ac:dyDescent="0.25">
      <c r="B25" s="62"/>
      <c r="C25" s="62"/>
      <c r="D25" s="62"/>
      <c r="E25" s="62"/>
      <c r="F25" s="62"/>
      <c r="G25" s="62"/>
      <c r="H25" s="62"/>
    </row>
    <row r="27" spans="2:14" x14ac:dyDescent="0.25">
      <c r="N27" s="21"/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67"/>
  <sheetViews>
    <sheetView tabSelected="1" workbookViewId="0">
      <pane ySplit="2400" topLeftCell="A56" activePane="bottomLeft"/>
      <selection activeCell="J65" sqref="J65"/>
      <selection pane="bottomLeft" activeCell="A64" sqref="A64:I67"/>
    </sheetView>
  </sheetViews>
  <sheetFormatPr defaultRowHeight="15" x14ac:dyDescent="0.25"/>
  <cols>
    <col min="1" max="1" width="19" style="13" bestFit="1" customWidth="1"/>
    <col min="2" max="2" width="10.140625" style="13" customWidth="1"/>
    <col min="3" max="3" width="9.140625" style="13"/>
    <col min="4" max="4" width="9.28515625" style="13" customWidth="1"/>
    <col min="5" max="6" width="9.140625" style="13"/>
    <col min="7" max="7" width="11.42578125" style="13" customWidth="1"/>
    <col min="8" max="8" width="10.140625" style="13" customWidth="1"/>
    <col min="9" max="9" width="10.28515625" style="13" customWidth="1"/>
    <col min="10" max="10" width="19" style="13" customWidth="1"/>
    <col min="11" max="18" width="10.140625" style="13" customWidth="1"/>
    <col min="19" max="16384" width="9.140625" style="13"/>
  </cols>
  <sheetData>
    <row r="1" spans="1:9" ht="20.25" customHeight="1" x14ac:dyDescent="0.25">
      <c r="A1" s="16" t="s">
        <v>19</v>
      </c>
      <c r="B1" s="16" t="s">
        <v>21</v>
      </c>
      <c r="C1" s="17"/>
      <c r="D1" s="17"/>
      <c r="E1" s="17"/>
      <c r="F1" s="17"/>
      <c r="G1" s="17"/>
      <c r="H1" s="17"/>
      <c r="I1" s="17"/>
    </row>
    <row r="2" spans="1:9" ht="12" customHeight="1" x14ac:dyDescent="0.25"/>
    <row r="3" spans="1:9" ht="20.100000000000001" customHeight="1" x14ac:dyDescent="0.25">
      <c r="A3" s="18" t="s">
        <v>0</v>
      </c>
      <c r="B3" s="17"/>
      <c r="C3" s="17"/>
      <c r="D3" s="17"/>
      <c r="E3" s="17"/>
      <c r="F3" s="17"/>
      <c r="G3" s="17"/>
      <c r="H3" s="17"/>
      <c r="I3" s="17"/>
    </row>
    <row r="4" spans="1:9" ht="28.5" customHeight="1" x14ac:dyDescent="0.25">
      <c r="A4" s="15" t="s">
        <v>14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</row>
    <row r="5" spans="1:9" ht="17.25" customHeight="1" x14ac:dyDescent="0.25">
      <c r="A5" s="13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 t="s">
        <v>16</v>
      </c>
      <c r="G5" s="10" t="s">
        <v>16</v>
      </c>
      <c r="H5" s="10" t="s">
        <v>16</v>
      </c>
      <c r="I5" s="11">
        <v>0</v>
      </c>
    </row>
    <row r="6" spans="1:9" ht="17.25" customHeight="1" x14ac:dyDescent="0.25">
      <c r="A6" s="13" t="s">
        <v>17</v>
      </c>
      <c r="B6" s="14">
        <v>1.145374449339207E-2</v>
      </c>
      <c r="C6" s="14">
        <v>0</v>
      </c>
      <c r="D6" s="14">
        <v>2.9955947136563875E-2</v>
      </c>
      <c r="E6" s="14">
        <v>0</v>
      </c>
      <c r="F6" s="14">
        <v>3.076235927557514E-3</v>
      </c>
      <c r="G6" s="14">
        <v>0.1052863436123348</v>
      </c>
      <c r="H6" s="14">
        <v>3.3599641603822891E-4</v>
      </c>
      <c r="I6" s="14">
        <v>0.15010826758588647</v>
      </c>
    </row>
    <row r="7" spans="1:9" ht="17.25" customHeight="1" x14ac:dyDescent="0.25">
      <c r="A7" s="13" t="s">
        <v>18</v>
      </c>
      <c r="B7" s="14">
        <v>2.7537717884868904E-2</v>
      </c>
      <c r="C7" s="14">
        <v>2.9295444558371173E-3</v>
      </c>
      <c r="D7" s="14">
        <v>1.4647722279185587E-4</v>
      </c>
      <c r="E7" s="14">
        <v>6.6647136370294423E-3</v>
      </c>
      <c r="F7" s="14">
        <v>3.6194521751867592E-3</v>
      </c>
      <c r="G7" s="14">
        <v>1.5966017284312288E-2</v>
      </c>
      <c r="H7" s="14">
        <v>7.3238611395927937E-5</v>
      </c>
      <c r="I7" s="14">
        <v>5.6937161271422301E-2</v>
      </c>
    </row>
    <row r="8" spans="1:9" ht="12" customHeight="1" x14ac:dyDescent="0.25"/>
    <row r="9" spans="1:9" ht="19.5" customHeight="1" x14ac:dyDescent="0.25">
      <c r="A9" s="18" t="s">
        <v>99</v>
      </c>
      <c r="B9" s="17"/>
      <c r="C9" s="17"/>
      <c r="D9" s="17"/>
      <c r="E9" s="17"/>
      <c r="F9" s="17"/>
      <c r="G9" s="17"/>
      <c r="H9" s="17"/>
      <c r="I9" s="17"/>
    </row>
    <row r="10" spans="1:9" ht="28.5" customHeight="1" x14ac:dyDescent="0.25">
      <c r="A10" s="15" t="s">
        <v>14</v>
      </c>
      <c r="B10" s="15" t="s">
        <v>2</v>
      </c>
      <c r="C10" s="15" t="s">
        <v>3</v>
      </c>
      <c r="D10" s="15" t="s">
        <v>4</v>
      </c>
      <c r="E10" s="15" t="s">
        <v>5</v>
      </c>
      <c r="F10" s="15" t="s">
        <v>6</v>
      </c>
      <c r="G10" s="15" t="s">
        <v>7</v>
      </c>
      <c r="H10" s="15" t="s">
        <v>8</v>
      </c>
      <c r="I10" s="15" t="s">
        <v>9</v>
      </c>
    </row>
    <row r="11" spans="1:9" ht="17.25" customHeight="1" x14ac:dyDescent="0.25">
      <c r="A11" s="13" t="s">
        <v>15</v>
      </c>
      <c r="B11" s="10" t="s">
        <v>16</v>
      </c>
      <c r="C11" s="10" t="s">
        <v>16</v>
      </c>
      <c r="D11" s="10" t="s">
        <v>16</v>
      </c>
      <c r="E11" s="10" t="s">
        <v>16</v>
      </c>
      <c r="F11" s="10" t="s">
        <v>16</v>
      </c>
      <c r="G11" s="10" t="s">
        <v>16</v>
      </c>
      <c r="H11" s="10" t="s">
        <v>16</v>
      </c>
      <c r="I11" s="11">
        <v>0</v>
      </c>
    </row>
    <row r="12" spans="1:9" ht="17.25" customHeight="1" x14ac:dyDescent="0.25">
      <c r="A12" s="13" t="s">
        <v>17</v>
      </c>
      <c r="B12" s="14">
        <v>8.3711196372514823E-3</v>
      </c>
      <c r="C12" s="14">
        <v>0</v>
      </c>
      <c r="D12" s="14">
        <v>0.14196023718172304</v>
      </c>
      <c r="E12" s="14">
        <v>7.1852110219741888E-2</v>
      </c>
      <c r="F12" s="14">
        <v>5.9121032438088595E-3</v>
      </c>
      <c r="G12" s="14">
        <v>7.7432856644576217E-4</v>
      </c>
      <c r="H12" s="14">
        <v>0</v>
      </c>
      <c r="I12" s="14">
        <v>0.22886989884897105</v>
      </c>
    </row>
    <row r="13" spans="1:9" ht="17.25" customHeight="1" x14ac:dyDescent="0.25">
      <c r="A13" s="13" t="s">
        <v>18</v>
      </c>
      <c r="B13" s="14">
        <v>5.1342756183745585E-2</v>
      </c>
      <c r="C13" s="14">
        <v>2.1201413427561835E-3</v>
      </c>
      <c r="D13" s="14">
        <v>0</v>
      </c>
      <c r="E13" s="14">
        <v>1.265017667844523E-2</v>
      </c>
      <c r="F13" s="14">
        <v>4.358303886925795E-3</v>
      </c>
      <c r="G13" s="14">
        <v>1.4134275618374559E-4</v>
      </c>
      <c r="H13" s="14">
        <v>0</v>
      </c>
      <c r="I13" s="14">
        <v>7.0612720848056532E-2</v>
      </c>
    </row>
    <row r="14" spans="1:9" ht="12" customHeight="1" x14ac:dyDescent="0.25"/>
    <row r="15" spans="1:9" ht="20.100000000000001" customHeight="1" x14ac:dyDescent="0.25">
      <c r="A15" s="18" t="s">
        <v>101</v>
      </c>
      <c r="B15" s="17"/>
      <c r="C15" s="17"/>
      <c r="D15" s="17"/>
      <c r="E15" s="17"/>
      <c r="F15" s="17"/>
      <c r="G15" s="17"/>
      <c r="H15" s="17"/>
      <c r="I15" s="17"/>
    </row>
    <row r="16" spans="1:9" ht="28.5" customHeight="1" x14ac:dyDescent="0.25">
      <c r="A16" s="15" t="s">
        <v>14</v>
      </c>
      <c r="B16" s="15" t="s">
        <v>2</v>
      </c>
      <c r="C16" s="15" t="s">
        <v>3</v>
      </c>
      <c r="D16" s="15" t="s">
        <v>4</v>
      </c>
      <c r="E16" s="15" t="s">
        <v>5</v>
      </c>
      <c r="F16" s="15" t="s">
        <v>6</v>
      </c>
      <c r="G16" s="15" t="s">
        <v>7</v>
      </c>
      <c r="H16" s="15" t="s">
        <v>8</v>
      </c>
      <c r="I16" s="15" t="s">
        <v>9</v>
      </c>
    </row>
    <row r="17" spans="1:18" ht="17.25" customHeight="1" x14ac:dyDescent="0.25">
      <c r="A17" s="13" t="s">
        <v>15</v>
      </c>
      <c r="B17" s="14">
        <v>3.824904377390565E-3</v>
      </c>
      <c r="C17" s="50" t="s">
        <v>16</v>
      </c>
      <c r="D17" s="50" t="s">
        <v>16</v>
      </c>
      <c r="E17" s="50" t="s">
        <v>16</v>
      </c>
      <c r="F17" s="50" t="s">
        <v>16</v>
      </c>
      <c r="G17" s="50" t="s">
        <v>16</v>
      </c>
      <c r="H17" s="50" t="s">
        <v>16</v>
      </c>
      <c r="I17" s="14">
        <v>3.824904377390565E-3</v>
      </c>
    </row>
    <row r="18" spans="1:18" ht="17.25" customHeight="1" x14ac:dyDescent="0.25">
      <c r="A18" s="13" t="s">
        <v>17</v>
      </c>
      <c r="B18" s="14">
        <v>3.3999150021249468E-3</v>
      </c>
      <c r="C18" s="14">
        <v>0</v>
      </c>
      <c r="D18" s="14">
        <v>1.6999575010624734E-3</v>
      </c>
      <c r="E18" s="14">
        <v>2.6867828304292393E-2</v>
      </c>
      <c r="F18" s="14">
        <v>2.8304292392690184E-3</v>
      </c>
      <c r="G18" s="14">
        <v>7.2248193795155123E-3</v>
      </c>
      <c r="H18" s="14">
        <v>1.6999575010624734E-3</v>
      </c>
      <c r="I18" s="14">
        <v>4.3722906927326811E-2</v>
      </c>
    </row>
    <row r="19" spans="1:18" ht="17.25" customHeight="1" x14ac:dyDescent="0.25">
      <c r="A19" s="13" t="s">
        <v>18</v>
      </c>
      <c r="B19" s="14">
        <v>6.2612675079739291E-2</v>
      </c>
      <c r="C19" s="14">
        <v>4.9923727638330325E-3</v>
      </c>
      <c r="D19" s="14">
        <v>0</v>
      </c>
      <c r="E19" s="14">
        <v>1.5601164886978228E-2</v>
      </c>
      <c r="F19" s="14">
        <v>1.9241436693939813E-3</v>
      </c>
      <c r="G19" s="14">
        <v>6.9338510608792125E-5</v>
      </c>
      <c r="H19" s="14">
        <v>2.218832339481348E-3</v>
      </c>
      <c r="I19" s="14">
        <v>8.7418527250034669E-2</v>
      </c>
    </row>
    <row r="20" spans="1:18" ht="12" customHeight="1" x14ac:dyDescent="0.25"/>
    <row r="21" spans="1:18" ht="20.100000000000001" customHeight="1" x14ac:dyDescent="0.25">
      <c r="A21" s="18" t="s">
        <v>127</v>
      </c>
      <c r="B21" s="17"/>
      <c r="C21" s="17"/>
      <c r="D21" s="17"/>
      <c r="E21" s="17"/>
      <c r="F21" s="17"/>
      <c r="G21" s="17"/>
      <c r="H21" s="17"/>
      <c r="I21" s="17"/>
      <c r="J21" s="18" t="s">
        <v>125</v>
      </c>
      <c r="K21" s="17"/>
      <c r="L21" s="17"/>
      <c r="M21" s="17"/>
      <c r="N21" s="17"/>
      <c r="O21" s="17"/>
      <c r="P21" s="17"/>
      <c r="Q21" s="17"/>
      <c r="R21" s="17"/>
    </row>
    <row r="22" spans="1:18" ht="28.5" customHeight="1" x14ac:dyDescent="0.25">
      <c r="A22" s="15" t="s">
        <v>14</v>
      </c>
      <c r="B22" s="15" t="s">
        <v>2</v>
      </c>
      <c r="C22" s="15" t="s">
        <v>3</v>
      </c>
      <c r="D22" s="15" t="s">
        <v>4</v>
      </c>
      <c r="E22" s="15" t="s">
        <v>5</v>
      </c>
      <c r="F22" s="15" t="s">
        <v>6</v>
      </c>
      <c r="G22" s="15" t="s">
        <v>7</v>
      </c>
      <c r="H22" s="15" t="s">
        <v>8</v>
      </c>
      <c r="I22" s="15" t="s">
        <v>9</v>
      </c>
      <c r="J22" s="15" t="s">
        <v>14</v>
      </c>
      <c r="K22" s="15" t="s">
        <v>2</v>
      </c>
      <c r="L22" s="15" t="s">
        <v>3</v>
      </c>
      <c r="M22" s="15" t="s">
        <v>4</v>
      </c>
      <c r="N22" s="15" t="s">
        <v>5</v>
      </c>
      <c r="O22" s="15" t="s">
        <v>6</v>
      </c>
      <c r="P22" s="15" t="s">
        <v>7</v>
      </c>
      <c r="Q22" s="15" t="s">
        <v>8</v>
      </c>
      <c r="R22" s="15" t="s">
        <v>9</v>
      </c>
    </row>
    <row r="23" spans="1:18" ht="17.25" customHeight="1" x14ac:dyDescent="0.25">
      <c r="A23" s="13" t="s">
        <v>15</v>
      </c>
      <c r="B23" s="14">
        <v>0</v>
      </c>
      <c r="C23" s="64" t="s">
        <v>16</v>
      </c>
      <c r="D23" s="64" t="s">
        <v>16</v>
      </c>
      <c r="E23" s="64" t="s">
        <v>16</v>
      </c>
      <c r="F23" s="64" t="s">
        <v>16</v>
      </c>
      <c r="G23" s="64" t="s">
        <v>16</v>
      </c>
      <c r="H23" s="64" t="s">
        <v>16</v>
      </c>
      <c r="I23" s="14">
        <v>0</v>
      </c>
      <c r="K23" s="14">
        <v>0</v>
      </c>
      <c r="L23" s="13" t="s">
        <v>16</v>
      </c>
      <c r="M23" s="13" t="s">
        <v>16</v>
      </c>
      <c r="N23" s="13" t="s">
        <v>16</v>
      </c>
      <c r="O23" s="13" t="s">
        <v>16</v>
      </c>
      <c r="P23" s="13" t="s">
        <v>16</v>
      </c>
      <c r="Q23" s="13" t="s">
        <v>16</v>
      </c>
      <c r="R23" s="14">
        <v>0</v>
      </c>
    </row>
    <row r="24" spans="1:18" ht="17.25" customHeight="1" x14ac:dyDescent="0.25">
      <c r="A24" s="13" t="s">
        <v>17</v>
      </c>
      <c r="B24" s="14">
        <v>1.8222222222222223E-2</v>
      </c>
      <c r="C24" s="14">
        <v>0</v>
      </c>
      <c r="D24" s="14">
        <v>0</v>
      </c>
      <c r="E24" s="14">
        <v>1.2746666666666667E-2</v>
      </c>
      <c r="F24" s="14">
        <v>1.0057777777777777E-2</v>
      </c>
      <c r="G24" s="14">
        <v>0</v>
      </c>
      <c r="H24" s="14">
        <v>0</v>
      </c>
      <c r="I24" s="14">
        <v>4.102666666666667E-2</v>
      </c>
      <c r="K24" s="14">
        <v>2.1751910640799531E-2</v>
      </c>
      <c r="L24" s="14">
        <v>0</v>
      </c>
      <c r="M24" s="14">
        <v>0</v>
      </c>
      <c r="N24" s="14">
        <v>1.6860670194003526E-2</v>
      </c>
      <c r="O24" s="14">
        <v>1.0423280423280423E-2</v>
      </c>
      <c r="P24" s="14">
        <v>0</v>
      </c>
      <c r="Q24" s="14">
        <v>0</v>
      </c>
      <c r="R24" s="14">
        <v>4.9035861258083478E-2</v>
      </c>
    </row>
    <row r="25" spans="1:18" ht="17.25" customHeight="1" x14ac:dyDescent="0.25">
      <c r="A25" s="13" t="s">
        <v>18</v>
      </c>
      <c r="B25" s="14">
        <v>4.3353636689358654E-2</v>
      </c>
      <c r="C25" s="14">
        <v>9.6022930849158014E-3</v>
      </c>
      <c r="D25" s="14">
        <v>0</v>
      </c>
      <c r="E25" s="14">
        <v>1.5003224650662846E-2</v>
      </c>
      <c r="F25" s="14">
        <v>4.1633823002508062E-3</v>
      </c>
      <c r="G25" s="14">
        <v>7.8824793980652097E-4</v>
      </c>
      <c r="H25" s="14">
        <v>0</v>
      </c>
      <c r="I25" s="14">
        <v>7.2910784664994621E-2</v>
      </c>
      <c r="K25" s="14">
        <v>4.4509268843511807E-2</v>
      </c>
      <c r="L25" s="14">
        <v>1.1386092029735579E-2</v>
      </c>
      <c r="M25" s="14">
        <v>0</v>
      </c>
      <c r="N25" s="14">
        <v>1.6400677519525734E-2</v>
      </c>
      <c r="O25" s="14">
        <v>1.7615507669144631E-3</v>
      </c>
      <c r="P25" s="14">
        <v>0</v>
      </c>
      <c r="Q25" s="14">
        <v>0</v>
      </c>
      <c r="R25" s="14">
        <v>7.405758915968759E-2</v>
      </c>
    </row>
    <row r="26" spans="1:18" ht="12" customHeight="1" x14ac:dyDescent="0.25"/>
    <row r="27" spans="1:18" ht="20.100000000000001" customHeight="1" x14ac:dyDescent="0.25">
      <c r="A27" s="18" t="s">
        <v>187</v>
      </c>
      <c r="B27" s="17"/>
      <c r="C27" s="17"/>
      <c r="D27" s="17"/>
      <c r="E27" s="17"/>
      <c r="F27" s="17"/>
      <c r="G27" s="17"/>
      <c r="H27" s="17"/>
      <c r="I27" s="17"/>
      <c r="J27" s="18" t="s">
        <v>172</v>
      </c>
      <c r="K27" s="17"/>
      <c r="L27" s="17"/>
      <c r="M27" s="17"/>
      <c r="N27" s="17"/>
      <c r="O27" s="17"/>
      <c r="P27" s="17"/>
      <c r="Q27" s="17"/>
      <c r="R27" s="17"/>
    </row>
    <row r="28" spans="1:18" ht="28.5" customHeight="1" x14ac:dyDescent="0.25">
      <c r="A28" s="15" t="s">
        <v>14</v>
      </c>
      <c r="B28" s="15" t="s">
        <v>2</v>
      </c>
      <c r="C28" s="15" t="s">
        <v>3</v>
      </c>
      <c r="D28" s="15" t="s">
        <v>4</v>
      </c>
      <c r="E28" s="15" t="s">
        <v>5</v>
      </c>
      <c r="F28" s="15" t="s">
        <v>6</v>
      </c>
      <c r="G28" s="15" t="s">
        <v>7</v>
      </c>
      <c r="H28" s="15" t="s">
        <v>8</v>
      </c>
      <c r="I28" s="15" t="s">
        <v>9</v>
      </c>
      <c r="J28" s="15" t="s">
        <v>14</v>
      </c>
      <c r="K28" s="15" t="s">
        <v>2</v>
      </c>
      <c r="L28" s="15" t="s">
        <v>3</v>
      </c>
      <c r="M28" s="15" t="s">
        <v>4</v>
      </c>
      <c r="N28" s="15" t="s">
        <v>5</v>
      </c>
      <c r="O28" s="15" t="s">
        <v>6</v>
      </c>
      <c r="P28" s="15" t="s">
        <v>7</v>
      </c>
      <c r="Q28" s="15" t="s">
        <v>8</v>
      </c>
      <c r="R28" s="15" t="s">
        <v>9</v>
      </c>
    </row>
    <row r="29" spans="1:18" ht="17.25" customHeight="1" x14ac:dyDescent="0.25">
      <c r="A29" s="13" t="s">
        <v>15</v>
      </c>
      <c r="B29" s="14">
        <v>0</v>
      </c>
      <c r="C29" s="64" t="s">
        <v>16</v>
      </c>
      <c r="D29" s="64" t="s">
        <v>16</v>
      </c>
      <c r="E29" s="64" t="s">
        <v>16</v>
      </c>
      <c r="F29" s="64" t="s">
        <v>16</v>
      </c>
      <c r="G29" s="64" t="s">
        <v>16</v>
      </c>
      <c r="H29" s="64" t="s">
        <v>16</v>
      </c>
      <c r="I29" s="14">
        <v>0</v>
      </c>
      <c r="J29" s="13" t="s">
        <v>15</v>
      </c>
      <c r="K29" s="14">
        <v>0</v>
      </c>
      <c r="L29" s="64" t="s">
        <v>16</v>
      </c>
      <c r="M29" s="64" t="s">
        <v>16</v>
      </c>
      <c r="N29" s="64" t="s">
        <v>16</v>
      </c>
      <c r="O29" s="64" t="s">
        <v>16</v>
      </c>
      <c r="P29" s="64" t="s">
        <v>16</v>
      </c>
      <c r="Q29" s="64" t="s">
        <v>16</v>
      </c>
      <c r="R29" s="14">
        <v>0</v>
      </c>
    </row>
    <row r="30" spans="1:18" ht="17.25" customHeight="1" x14ac:dyDescent="0.25">
      <c r="A30" s="13" t="s">
        <v>17</v>
      </c>
      <c r="B30" s="14">
        <v>1.4492753623188406E-2</v>
      </c>
      <c r="C30" s="14">
        <v>0</v>
      </c>
      <c r="D30" s="14">
        <v>0</v>
      </c>
      <c r="E30" s="14">
        <v>0</v>
      </c>
      <c r="F30" s="14">
        <v>2.2310057092665789E-3</v>
      </c>
      <c r="G30" s="14">
        <v>1.2560386473429951E-3</v>
      </c>
      <c r="H30" s="14">
        <v>0</v>
      </c>
      <c r="I30" s="14">
        <v>1.7979797979797978E-2</v>
      </c>
      <c r="J30" s="13" t="s">
        <v>17</v>
      </c>
      <c r="K30" s="14">
        <v>1.3450292397660818E-2</v>
      </c>
      <c r="L30" s="14">
        <v>0</v>
      </c>
      <c r="M30" s="14">
        <v>0</v>
      </c>
      <c r="N30" s="14">
        <v>0</v>
      </c>
      <c r="O30" s="14">
        <v>2.2105263157894735E-3</v>
      </c>
      <c r="P30" s="14">
        <v>1.6725146198830409E-3</v>
      </c>
      <c r="Q30" s="14">
        <v>0</v>
      </c>
      <c r="R30" s="14">
        <v>1.7333333333333333E-2</v>
      </c>
    </row>
    <row r="31" spans="1:18" ht="17.25" customHeight="1" x14ac:dyDescent="0.25">
      <c r="A31" s="13" t="s">
        <v>18</v>
      </c>
      <c r="B31" s="14">
        <v>4.266015512783683E-2</v>
      </c>
      <c r="C31" s="14">
        <v>2.7147371444987071E-2</v>
      </c>
      <c r="D31" s="14">
        <v>2.8727377190462512E-4</v>
      </c>
      <c r="E31" s="14">
        <v>9.4886526860097683E-3</v>
      </c>
      <c r="F31" s="14">
        <v>2.2866992243608161E-3</v>
      </c>
      <c r="G31" s="14">
        <v>0</v>
      </c>
      <c r="H31" s="14">
        <v>0</v>
      </c>
      <c r="I31" s="14">
        <v>8.187015225509911E-2</v>
      </c>
      <c r="J31" s="13" t="s">
        <v>18</v>
      </c>
      <c r="K31" s="14">
        <v>4.421191553544495E-2</v>
      </c>
      <c r="L31" s="14">
        <v>2.7997737556561087E-2</v>
      </c>
      <c r="M31" s="14">
        <v>9.4268476621417802E-5</v>
      </c>
      <c r="N31" s="14">
        <v>9.6823152337858209E-3</v>
      </c>
      <c r="O31" s="14">
        <v>2.2756410256410259E-3</v>
      </c>
      <c r="P31" s="14">
        <v>0</v>
      </c>
      <c r="Q31" s="14">
        <v>0</v>
      </c>
      <c r="R31" s="14">
        <v>8.4261877828054305E-2</v>
      </c>
    </row>
    <row r="32" spans="1:18" ht="12" customHeight="1" x14ac:dyDescent="0.25"/>
    <row r="33" spans="1:9" ht="20.100000000000001" customHeight="1" x14ac:dyDescent="0.25">
      <c r="A33" s="18" t="s">
        <v>229</v>
      </c>
      <c r="B33" s="17"/>
      <c r="C33" s="17"/>
      <c r="D33" s="17"/>
      <c r="E33" s="17"/>
      <c r="F33" s="17"/>
      <c r="G33" s="17"/>
      <c r="H33" s="17"/>
      <c r="I33" s="17"/>
    </row>
    <row r="34" spans="1:9" ht="28.5" customHeight="1" x14ac:dyDescent="0.25">
      <c r="A34" s="15" t="s">
        <v>14</v>
      </c>
      <c r="B34" s="15" t="s">
        <v>2</v>
      </c>
      <c r="C34" s="15" t="s">
        <v>3</v>
      </c>
      <c r="D34" s="15" t="s">
        <v>4</v>
      </c>
      <c r="E34" s="15" t="s">
        <v>5</v>
      </c>
      <c r="F34" s="15" t="s">
        <v>6</v>
      </c>
      <c r="G34" s="15" t="s">
        <v>7</v>
      </c>
      <c r="H34" s="15" t="s">
        <v>8</v>
      </c>
      <c r="I34" s="15" t="s">
        <v>9</v>
      </c>
    </row>
    <row r="35" spans="1:9" ht="17.25" customHeight="1" x14ac:dyDescent="0.25">
      <c r="A35" s="13" t="s">
        <v>15</v>
      </c>
      <c r="B35" s="14">
        <v>0.15019762845849802</v>
      </c>
      <c r="C35" s="64" t="s">
        <v>16</v>
      </c>
      <c r="D35" s="64" t="s">
        <v>16</v>
      </c>
      <c r="E35" s="64" t="s">
        <v>16</v>
      </c>
      <c r="F35" s="64" t="s">
        <v>16</v>
      </c>
      <c r="G35" s="64" t="s">
        <v>16</v>
      </c>
      <c r="H35" s="64" t="s">
        <v>16</v>
      </c>
      <c r="I35" s="14">
        <v>0.15019762845849802</v>
      </c>
    </row>
    <row r="36" spans="1:9" ht="17.25" customHeight="1" x14ac:dyDescent="0.25">
      <c r="A36" s="13" t="s">
        <v>17</v>
      </c>
      <c r="B36" s="14">
        <v>8.8593576965669985E-3</v>
      </c>
      <c r="C36" s="14">
        <v>0</v>
      </c>
      <c r="D36" s="14">
        <v>5.0572166851236618E-2</v>
      </c>
      <c r="E36" s="14">
        <v>3.3960871170173497E-2</v>
      </c>
      <c r="F36" s="14">
        <v>2.9826504245108899E-3</v>
      </c>
      <c r="G36" s="14">
        <v>3.6913990402362494E-4</v>
      </c>
      <c r="H36" s="14">
        <v>0</v>
      </c>
      <c r="I36" s="14">
        <v>9.6744186046511624E-2</v>
      </c>
    </row>
    <row r="37" spans="1:9" ht="17.25" customHeight="1" x14ac:dyDescent="0.25">
      <c r="A37" s="13" t="s">
        <v>18</v>
      </c>
      <c r="B37" s="14">
        <v>4.0763599827759435E-2</v>
      </c>
      <c r="C37" s="14">
        <v>1.0047366154729439E-3</v>
      </c>
      <c r="D37" s="14">
        <v>0</v>
      </c>
      <c r="E37" s="14">
        <v>7.4616047079087127E-3</v>
      </c>
      <c r="F37" s="14">
        <v>2.8355102626668577E-3</v>
      </c>
      <c r="G37" s="14">
        <v>3.588345055260514E-4</v>
      </c>
      <c r="H37" s="14">
        <v>0</v>
      </c>
      <c r="I37" s="14">
        <v>5.2424285919334006E-2</v>
      </c>
    </row>
    <row r="38" spans="1:9" ht="12" customHeight="1" x14ac:dyDescent="0.25"/>
    <row r="39" spans="1:9" ht="20.100000000000001" customHeight="1" x14ac:dyDescent="0.25">
      <c r="A39" s="18" t="s">
        <v>232</v>
      </c>
      <c r="B39" s="17"/>
      <c r="C39" s="17"/>
      <c r="D39" s="17"/>
      <c r="E39" s="17"/>
      <c r="F39" s="17"/>
      <c r="G39" s="17"/>
      <c r="H39" s="17"/>
      <c r="I39" s="17"/>
    </row>
    <row r="40" spans="1:9" ht="28.5" customHeight="1" x14ac:dyDescent="0.25">
      <c r="A40" s="15" t="s">
        <v>14</v>
      </c>
      <c r="B40" s="15" t="s">
        <v>2</v>
      </c>
      <c r="C40" s="15" t="s">
        <v>3</v>
      </c>
      <c r="D40" s="15" t="s">
        <v>4</v>
      </c>
      <c r="E40" s="15" t="s">
        <v>5</v>
      </c>
      <c r="F40" s="15" t="s">
        <v>6</v>
      </c>
      <c r="G40" s="15" t="s">
        <v>7</v>
      </c>
      <c r="H40" s="15" t="s">
        <v>8</v>
      </c>
      <c r="I40" s="15" t="s">
        <v>9</v>
      </c>
    </row>
    <row r="41" spans="1:9" ht="17.25" customHeight="1" x14ac:dyDescent="0.25">
      <c r="A41" s="13" t="s">
        <v>15</v>
      </c>
      <c r="B41" s="14">
        <v>6.5789473684210523E-2</v>
      </c>
      <c r="C41" s="64" t="s">
        <v>16</v>
      </c>
      <c r="D41" s="64" t="s">
        <v>16</v>
      </c>
      <c r="E41" s="64" t="s">
        <v>16</v>
      </c>
      <c r="F41" s="64" t="s">
        <v>16</v>
      </c>
      <c r="G41" s="64" t="s">
        <v>16</v>
      </c>
      <c r="H41" s="64" t="s">
        <v>16</v>
      </c>
      <c r="I41" s="14">
        <v>6.5789473684210523E-2</v>
      </c>
    </row>
    <row r="42" spans="1:9" ht="17.25" customHeight="1" x14ac:dyDescent="0.25">
      <c r="A42" s="13" t="s">
        <v>17</v>
      </c>
      <c r="B42" s="14">
        <v>4.9326538041499821E-2</v>
      </c>
      <c r="C42" s="14">
        <v>0</v>
      </c>
      <c r="D42" s="14">
        <v>3.6403349108117948E-3</v>
      </c>
      <c r="E42" s="14">
        <v>3.2763014197306151E-2</v>
      </c>
      <c r="F42" s="14">
        <v>9.7961412449945398E-3</v>
      </c>
      <c r="G42" s="14">
        <v>3.6403349108117948E-3</v>
      </c>
      <c r="H42" s="14">
        <v>0</v>
      </c>
      <c r="I42" s="14">
        <v>9.916636330542411E-2</v>
      </c>
    </row>
    <row r="43" spans="1:9" ht="17.25" customHeight="1" x14ac:dyDescent="0.25">
      <c r="A43" s="13" t="s">
        <v>18</v>
      </c>
      <c r="B43" s="14">
        <v>5.6800234845148984E-2</v>
      </c>
      <c r="C43" s="14">
        <v>9.3204168501394395E-3</v>
      </c>
      <c r="D43" s="14">
        <v>5.1372376339351236E-4</v>
      </c>
      <c r="E43" s="14">
        <v>7.9502421840598851E-3</v>
      </c>
      <c r="F43" s="14">
        <v>3.5109349772493763E-3</v>
      </c>
      <c r="G43" s="14">
        <v>0</v>
      </c>
      <c r="H43" s="14">
        <v>0</v>
      </c>
      <c r="I43" s="14">
        <v>7.8095552619991196E-2</v>
      </c>
    </row>
    <row r="44" spans="1:9" ht="12" customHeight="1" x14ac:dyDescent="0.25"/>
    <row r="45" spans="1:9" x14ac:dyDescent="0.25">
      <c r="A45" s="144" t="s">
        <v>272</v>
      </c>
      <c r="B45" s="144"/>
      <c r="C45" s="144"/>
      <c r="D45" s="144"/>
      <c r="E45" s="144"/>
      <c r="F45" s="144"/>
      <c r="G45" s="144"/>
      <c r="H45" s="144"/>
      <c r="I45" s="144"/>
    </row>
    <row r="46" spans="1:9" ht="30" x14ac:dyDescent="0.25">
      <c r="A46" s="15" t="s">
        <v>14</v>
      </c>
      <c r="B46" s="15" t="s">
        <v>2</v>
      </c>
      <c r="C46" s="15" t="s">
        <v>3</v>
      </c>
      <c r="D46" s="15" t="s">
        <v>4</v>
      </c>
      <c r="E46" s="15" t="s">
        <v>5</v>
      </c>
      <c r="F46" s="15" t="s">
        <v>6</v>
      </c>
      <c r="G46" s="15" t="s">
        <v>7</v>
      </c>
      <c r="H46" s="15" t="s">
        <v>8</v>
      </c>
      <c r="I46" s="15" t="s">
        <v>9</v>
      </c>
    </row>
    <row r="47" spans="1:9" x14ac:dyDescent="0.25">
      <c r="A47" s="13" t="s">
        <v>15</v>
      </c>
      <c r="B47" s="113">
        <v>3.6065573770491806E-2</v>
      </c>
      <c r="C47" s="113" t="s">
        <v>16</v>
      </c>
      <c r="D47" s="113" t="s">
        <v>16</v>
      </c>
      <c r="E47" s="113" t="s">
        <v>16</v>
      </c>
      <c r="F47" s="113" t="s">
        <v>16</v>
      </c>
      <c r="G47" s="113" t="s">
        <v>16</v>
      </c>
      <c r="H47" s="113" t="s">
        <v>16</v>
      </c>
      <c r="I47" s="113">
        <v>3.6065573770491806E-2</v>
      </c>
    </row>
    <row r="48" spans="1:9" x14ac:dyDescent="0.25">
      <c r="A48" s="13" t="s">
        <v>17</v>
      </c>
      <c r="B48" s="113">
        <v>1.5955587914088097E-2</v>
      </c>
      <c r="C48" s="113">
        <v>0</v>
      </c>
      <c r="D48" s="113">
        <v>3.4219148161630873E-2</v>
      </c>
      <c r="E48" s="113">
        <v>1.8201674554058974E-3</v>
      </c>
      <c r="F48" s="113">
        <v>1.7349836184928989E-2</v>
      </c>
      <c r="G48" s="113">
        <v>4.0043684018929741E-3</v>
      </c>
      <c r="H48" s="113">
        <v>0</v>
      </c>
      <c r="I48" s="113">
        <v>7.3349108117946829E-2</v>
      </c>
    </row>
    <row r="49" spans="1:9" x14ac:dyDescent="0.25">
      <c r="A49" s="13" t="s">
        <v>18</v>
      </c>
      <c r="B49" s="113">
        <v>5.7182690162837384E-2</v>
      </c>
      <c r="C49" s="113">
        <v>1.4423377202766005E-2</v>
      </c>
      <c r="D49" s="113">
        <v>7.4354970629786604E-4</v>
      </c>
      <c r="E49" s="113">
        <v>3.4203286489701838E-3</v>
      </c>
      <c r="F49" s="113">
        <v>1.2610603018811809E-3</v>
      </c>
      <c r="G49" s="113">
        <v>0</v>
      </c>
      <c r="H49" s="113">
        <v>5.2048479440850619E-4</v>
      </c>
      <c r="I49" s="113">
        <v>7.7551490817161131E-2</v>
      </c>
    </row>
    <row r="51" spans="1:9" x14ac:dyDescent="0.25">
      <c r="A51" s="144" t="s">
        <v>300</v>
      </c>
      <c r="B51" s="144"/>
      <c r="C51" s="144"/>
      <c r="D51" s="144"/>
      <c r="E51" s="144"/>
      <c r="F51" s="144"/>
      <c r="G51" s="144"/>
      <c r="H51" s="144"/>
      <c r="I51" s="144"/>
    </row>
    <row r="52" spans="1:9" s="133" customFormat="1" ht="30" x14ac:dyDescent="0.25">
      <c r="A52" s="133" t="s">
        <v>14</v>
      </c>
      <c r="B52" s="15" t="s">
        <v>2</v>
      </c>
      <c r="C52" s="15" t="s">
        <v>3</v>
      </c>
      <c r="D52" s="15" t="s">
        <v>4</v>
      </c>
      <c r="E52" s="15" t="s">
        <v>5</v>
      </c>
      <c r="F52" s="15" t="s">
        <v>6</v>
      </c>
      <c r="G52" s="15" t="s">
        <v>7</v>
      </c>
      <c r="H52" s="15" t="s">
        <v>8</v>
      </c>
      <c r="I52" s="15" t="s">
        <v>9</v>
      </c>
    </row>
    <row r="53" spans="1:9" x14ac:dyDescent="0.25">
      <c r="A53" s="13" t="s">
        <v>15</v>
      </c>
      <c r="B53" s="113">
        <v>0</v>
      </c>
      <c r="C53" s="113" t="s">
        <v>16</v>
      </c>
      <c r="D53" s="113" t="s">
        <v>16</v>
      </c>
      <c r="E53" s="113" t="s">
        <v>16</v>
      </c>
      <c r="F53" s="113" t="s">
        <v>16</v>
      </c>
      <c r="G53" s="113" t="s">
        <v>16</v>
      </c>
      <c r="H53" s="113" t="s">
        <v>16</v>
      </c>
      <c r="I53" s="113">
        <v>0</v>
      </c>
    </row>
    <row r="54" spans="1:9" x14ac:dyDescent="0.25">
      <c r="A54" s="13" t="s">
        <v>17</v>
      </c>
      <c r="B54" s="113">
        <v>2.1278242030331167E-2</v>
      </c>
      <c r="C54" s="113">
        <v>0</v>
      </c>
      <c r="D54" s="113">
        <v>3.979307600477517E-2</v>
      </c>
      <c r="E54" s="113">
        <v>1.8054265965129476E-2</v>
      </c>
      <c r="F54" s="113">
        <v>7.4648862949698615E-3</v>
      </c>
      <c r="G54" s="113">
        <v>3.6845440745162193E-3</v>
      </c>
      <c r="H54" s="113">
        <v>0</v>
      </c>
      <c r="I54" s="113">
        <v>9.0275014369721893E-2</v>
      </c>
    </row>
    <row r="55" spans="1:9" x14ac:dyDescent="0.25">
      <c r="A55" s="13" t="s">
        <v>18</v>
      </c>
      <c r="B55" s="113">
        <v>4.9392403025913405E-2</v>
      </c>
      <c r="C55" s="113">
        <v>8.8988349490522357E-3</v>
      </c>
      <c r="D55" s="113">
        <v>7.7381173470019446E-4</v>
      </c>
      <c r="E55" s="113">
        <v>5.8809691837214779E-3</v>
      </c>
      <c r="F55" s="113">
        <v>3.0155443301266576E-3</v>
      </c>
      <c r="G55" s="113">
        <v>0</v>
      </c>
      <c r="H55" s="113">
        <v>0</v>
      </c>
      <c r="I55" s="113">
        <v>6.7961563223513974E-2</v>
      </c>
    </row>
    <row r="57" spans="1:9" x14ac:dyDescent="0.25">
      <c r="A57" s="144" t="s">
        <v>304</v>
      </c>
      <c r="B57" s="144"/>
      <c r="C57" s="144"/>
      <c r="D57" s="144"/>
      <c r="E57" s="144"/>
      <c r="F57" s="144"/>
      <c r="G57" s="144"/>
      <c r="H57" s="144"/>
      <c r="I57" s="144"/>
    </row>
    <row r="58" spans="1:9" s="15" customFormat="1" ht="30" x14ac:dyDescent="0.25">
      <c r="A58" s="15" t="s">
        <v>14</v>
      </c>
      <c r="B58" s="15" t="s">
        <v>2</v>
      </c>
      <c r="C58" s="15" t="s">
        <v>3</v>
      </c>
      <c r="D58" s="15" t="s">
        <v>4</v>
      </c>
      <c r="E58" s="15" t="s">
        <v>5</v>
      </c>
      <c r="F58" s="15" t="s">
        <v>6</v>
      </c>
      <c r="G58" s="15" t="s">
        <v>7</v>
      </c>
      <c r="H58" s="15" t="s">
        <v>8</v>
      </c>
      <c r="I58" s="15" t="s">
        <v>9</v>
      </c>
    </row>
    <row r="59" spans="1:9" x14ac:dyDescent="0.25">
      <c r="A59" s="13" t="s">
        <v>15</v>
      </c>
      <c r="B59" s="113">
        <v>0</v>
      </c>
      <c r="C59" s="113" t="s">
        <v>16</v>
      </c>
      <c r="D59" s="113" t="s">
        <v>16</v>
      </c>
      <c r="E59" s="113" t="s">
        <v>16</v>
      </c>
      <c r="F59" s="113" t="s">
        <v>16</v>
      </c>
      <c r="G59" s="113" t="s">
        <v>16</v>
      </c>
      <c r="H59" s="113" t="s">
        <v>16</v>
      </c>
      <c r="I59" s="113">
        <v>0</v>
      </c>
    </row>
    <row r="60" spans="1:9" x14ac:dyDescent="0.25">
      <c r="A60" s="13" t="s">
        <v>17</v>
      </c>
      <c r="B60" s="113">
        <v>1.8676541026491286E-2</v>
      </c>
      <c r="C60" s="113">
        <v>0</v>
      </c>
      <c r="D60" s="113">
        <v>4.0529088832393801E-3</v>
      </c>
      <c r="E60" s="113">
        <v>2.9844147231126342E-2</v>
      </c>
      <c r="F60" s="113">
        <v>4.6203161268928922E-3</v>
      </c>
      <c r="G60" s="113">
        <v>1.8422313105633545E-3</v>
      </c>
      <c r="H60" s="113">
        <v>0</v>
      </c>
      <c r="I60" s="113">
        <v>5.903614457831325E-2</v>
      </c>
    </row>
    <row r="61" spans="1:9" x14ac:dyDescent="0.25">
      <c r="A61" s="13" t="s">
        <v>18</v>
      </c>
      <c r="B61" s="113">
        <v>6.0504883969478312E-2</v>
      </c>
      <c r="C61" s="113">
        <v>5.5997879056511549E-3</v>
      </c>
      <c r="D61" s="113">
        <v>1.3255896802843389E-3</v>
      </c>
      <c r="E61" s="113">
        <v>9.1134290519548303E-3</v>
      </c>
      <c r="F61" s="113">
        <v>4.86988508794459E-3</v>
      </c>
      <c r="G61" s="113">
        <v>6.2137016263328392E-3</v>
      </c>
      <c r="H61" s="113">
        <v>2.4854806505331356E-4</v>
      </c>
      <c r="I61" s="113">
        <v>8.7875825386699372E-2</v>
      </c>
    </row>
    <row r="63" spans="1:9" x14ac:dyDescent="0.25">
      <c r="A63" s="144" t="s">
        <v>307</v>
      </c>
      <c r="B63" s="144"/>
      <c r="C63" s="144"/>
      <c r="D63" s="144"/>
      <c r="E63" s="144"/>
      <c r="F63" s="144"/>
      <c r="G63" s="144"/>
      <c r="H63" s="144"/>
      <c r="I63" s="144"/>
    </row>
    <row r="64" spans="1:9" s="15" customFormat="1" ht="30" x14ac:dyDescent="0.25">
      <c r="A64" s="15" t="s">
        <v>14</v>
      </c>
      <c r="B64" s="15" t="s">
        <v>2</v>
      </c>
      <c r="C64" s="15" t="s">
        <v>3</v>
      </c>
      <c r="D64" s="15" t="s">
        <v>4</v>
      </c>
      <c r="E64" s="15" t="s">
        <v>5</v>
      </c>
      <c r="F64" s="15" t="s">
        <v>6</v>
      </c>
      <c r="G64" s="15" t="s">
        <v>7</v>
      </c>
      <c r="H64" s="15" t="s">
        <v>8</v>
      </c>
      <c r="I64" s="15" t="s">
        <v>9</v>
      </c>
    </row>
    <row r="65" spans="1:9" x14ac:dyDescent="0.25">
      <c r="A65" s="13" t="s">
        <v>15</v>
      </c>
      <c r="B65" s="113">
        <v>0</v>
      </c>
      <c r="C65" s="113" t="s">
        <v>16</v>
      </c>
      <c r="D65" s="113" t="s">
        <v>16</v>
      </c>
      <c r="E65" s="113" t="s">
        <v>16</v>
      </c>
      <c r="F65" s="113" t="s">
        <v>16</v>
      </c>
      <c r="G65" s="113" t="s">
        <v>16</v>
      </c>
      <c r="H65" s="113" t="s">
        <v>16</v>
      </c>
      <c r="I65" s="113">
        <v>0</v>
      </c>
    </row>
    <row r="66" spans="1:9" x14ac:dyDescent="0.25">
      <c r="A66" s="13" t="s">
        <v>17</v>
      </c>
      <c r="B66" s="113">
        <v>1.045751633986928E-2</v>
      </c>
      <c r="C66" s="113">
        <v>0</v>
      </c>
      <c r="D66" s="113">
        <v>2.9803921568627451E-2</v>
      </c>
      <c r="E66" s="113">
        <v>1.2287581699346406E-2</v>
      </c>
      <c r="F66" s="113">
        <v>3.9738562091503271E-4</v>
      </c>
      <c r="G66" s="113">
        <v>1.5686274509803921E-3</v>
      </c>
      <c r="H66" s="113">
        <v>2.6143790849673201E-3</v>
      </c>
      <c r="I66" s="113">
        <v>5.7129411764705887E-2</v>
      </c>
    </row>
    <row r="67" spans="1:9" x14ac:dyDescent="0.25">
      <c r="A67" s="13" t="s">
        <v>18</v>
      </c>
      <c r="B67" s="113">
        <v>4.6357615894039736E-2</v>
      </c>
      <c r="C67" s="113">
        <v>9.0507726269315678E-3</v>
      </c>
      <c r="D67" s="113">
        <v>3.6791758646063282E-4</v>
      </c>
      <c r="E67" s="113">
        <v>9.5658572479764533E-4</v>
      </c>
      <c r="F67" s="113">
        <v>1.9256806475349522E-3</v>
      </c>
      <c r="G67" s="113">
        <v>0</v>
      </c>
      <c r="H67" s="113">
        <v>5.7027225901398087E-4</v>
      </c>
      <c r="I67" s="113">
        <v>5.9228844738778513E-2</v>
      </c>
    </row>
  </sheetData>
  <mergeCells count="4">
    <mergeCell ref="A45:I45"/>
    <mergeCell ref="A51:I51"/>
    <mergeCell ref="A57:I57"/>
    <mergeCell ref="A63:I63"/>
  </mergeCells>
  <printOptions horizontalCentered="1"/>
  <pageMargins left="0.19685039370078741" right="0.19685039370078741" top="0.43307086614173229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workbookViewId="0">
      <selection activeCell="B13" sqref="B13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</cols>
  <sheetData>
    <row r="1" spans="1:10" x14ac:dyDescent="0.25">
      <c r="A1" t="s">
        <v>19</v>
      </c>
      <c r="B1" t="s">
        <v>20</v>
      </c>
    </row>
    <row r="3" spans="1:10" x14ac:dyDescent="0.25">
      <c r="A3" s="1" t="s">
        <v>101</v>
      </c>
      <c r="B3" s="2"/>
      <c r="C3" s="2"/>
      <c r="D3" s="2"/>
      <c r="E3" s="2"/>
      <c r="F3" s="2"/>
      <c r="G3" s="2"/>
      <c r="H3" s="2"/>
      <c r="I3" s="2"/>
      <c r="J3" s="2"/>
    </row>
    <row r="4" spans="1:10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100</v>
      </c>
    </row>
    <row r="5" spans="1:10" x14ac:dyDescent="0.25">
      <c r="A5" s="3" t="s">
        <v>10</v>
      </c>
      <c r="B5" s="5">
        <v>9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</v>
      </c>
      <c r="J5" s="6">
        <v>252</v>
      </c>
    </row>
    <row r="6" spans="1:10" x14ac:dyDescent="0.25">
      <c r="A6" s="7" t="s">
        <v>11</v>
      </c>
      <c r="B6" s="8">
        <v>8</v>
      </c>
      <c r="C6" s="8">
        <v>0</v>
      </c>
      <c r="D6" s="8">
        <v>4</v>
      </c>
      <c r="E6" s="8">
        <v>63.22</v>
      </c>
      <c r="F6" s="9">
        <v>6.66</v>
      </c>
      <c r="G6" s="9">
        <v>17</v>
      </c>
      <c r="H6" s="9">
        <v>4</v>
      </c>
      <c r="I6" s="9">
        <v>102.88</v>
      </c>
      <c r="J6" s="6">
        <v>2353</v>
      </c>
    </row>
    <row r="7" spans="1:10" x14ac:dyDescent="0.25">
      <c r="A7" s="7" t="s">
        <v>12</v>
      </c>
      <c r="B7" s="8">
        <v>903</v>
      </c>
      <c r="C7" s="8">
        <v>72</v>
      </c>
      <c r="D7" s="8">
        <v>0</v>
      </c>
      <c r="E7" s="8">
        <v>225</v>
      </c>
      <c r="F7" s="9">
        <v>27.75</v>
      </c>
      <c r="G7" s="9">
        <v>1</v>
      </c>
      <c r="H7" s="9">
        <v>32</v>
      </c>
      <c r="I7" s="9">
        <v>1260.75</v>
      </c>
      <c r="J7" s="6">
        <v>14422</v>
      </c>
    </row>
    <row r="8" spans="1:10" x14ac:dyDescent="0.25">
      <c r="A8" s="7" t="s">
        <v>13</v>
      </c>
      <c r="B8" s="8">
        <f t="shared" ref="B8:H8" si="0">SUM(B5:B7)</f>
        <v>920</v>
      </c>
      <c r="C8" s="8">
        <f t="shared" si="0"/>
        <v>72</v>
      </c>
      <c r="D8" s="8">
        <f t="shared" si="0"/>
        <v>4</v>
      </c>
      <c r="E8" s="8">
        <f t="shared" si="0"/>
        <v>288.22000000000003</v>
      </c>
      <c r="F8" s="9">
        <f t="shared" si="0"/>
        <v>34.409999999999997</v>
      </c>
      <c r="G8" s="9">
        <f t="shared" si="0"/>
        <v>18</v>
      </c>
      <c r="H8" s="9">
        <f t="shared" si="0"/>
        <v>36</v>
      </c>
      <c r="I8" s="9">
        <f>SUM(I5:I7)</f>
        <v>1372.63</v>
      </c>
      <c r="J8" s="8"/>
    </row>
    <row r="9" spans="1:10" x14ac:dyDescent="0.2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25">
      <c r="A11" s="1" t="s">
        <v>101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ht="24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</row>
    <row r="13" spans="1:10" x14ac:dyDescent="0.25">
      <c r="A13" s="7" t="s">
        <v>15</v>
      </c>
      <c r="B13" s="12">
        <f>B5/$J$6</f>
        <v>3.824904377390565E-3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 t="shared" ref="C13:I14" si="1">I5/$J$6</f>
        <v>3.824904377390565E-3</v>
      </c>
      <c r="J13" s="7"/>
    </row>
    <row r="14" spans="1:10" x14ac:dyDescent="0.25">
      <c r="A14" s="7" t="s">
        <v>17</v>
      </c>
      <c r="B14" s="12">
        <f>B6/$J$6</f>
        <v>3.3999150021249468E-3</v>
      </c>
      <c r="C14" s="12">
        <f t="shared" si="1"/>
        <v>0</v>
      </c>
      <c r="D14" s="12">
        <f t="shared" si="1"/>
        <v>1.6999575010624734E-3</v>
      </c>
      <c r="E14" s="12">
        <f t="shared" si="1"/>
        <v>2.6867828304292393E-2</v>
      </c>
      <c r="F14" s="12">
        <f t="shared" si="1"/>
        <v>2.8304292392690184E-3</v>
      </c>
      <c r="G14" s="12">
        <f t="shared" si="1"/>
        <v>7.2248193795155123E-3</v>
      </c>
      <c r="H14" s="12">
        <f t="shared" si="1"/>
        <v>1.6999575010624734E-3</v>
      </c>
      <c r="I14" s="12">
        <f t="shared" si="1"/>
        <v>4.3722906927326811E-2</v>
      </c>
      <c r="J14" s="7"/>
    </row>
    <row r="15" spans="1:10" x14ac:dyDescent="0.25">
      <c r="A15" s="7" t="s">
        <v>18</v>
      </c>
      <c r="B15" s="12">
        <f>B7/$J$7</f>
        <v>6.2612675079739291E-2</v>
      </c>
      <c r="C15" s="12">
        <f t="shared" ref="C15:I15" si="2">C7/$J$7</f>
        <v>4.9923727638330325E-3</v>
      </c>
      <c r="D15" s="12">
        <f t="shared" si="2"/>
        <v>0</v>
      </c>
      <c r="E15" s="12">
        <f t="shared" si="2"/>
        <v>1.5601164886978228E-2</v>
      </c>
      <c r="F15" s="12">
        <f t="shared" si="2"/>
        <v>1.9241436693939813E-3</v>
      </c>
      <c r="G15" s="12">
        <f t="shared" si="2"/>
        <v>6.9338510608792125E-5</v>
      </c>
      <c r="H15" s="12">
        <f t="shared" si="2"/>
        <v>2.218832339481348E-3</v>
      </c>
      <c r="I15" s="12">
        <f t="shared" si="2"/>
        <v>8.7418527250034669E-2</v>
      </c>
      <c r="J15" s="7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topLeftCell="A4" workbookViewId="0">
      <selection activeCell="J17" sqref="J17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1.7109375" customWidth="1"/>
    <col min="16" max="16" width="12.7109375" bestFit="1" customWidth="1"/>
  </cols>
  <sheetData>
    <row r="1" spans="1:18" ht="30" x14ac:dyDescent="0.25">
      <c r="A1" t="s">
        <v>19</v>
      </c>
      <c r="B1" t="s">
        <v>20</v>
      </c>
      <c r="M1" s="54" t="s">
        <v>69</v>
      </c>
      <c r="N1">
        <v>44</v>
      </c>
      <c r="O1">
        <v>9</v>
      </c>
      <c r="P1" t="s">
        <v>106</v>
      </c>
      <c r="Q1" t="s">
        <v>107</v>
      </c>
      <c r="R1" t="s">
        <v>106</v>
      </c>
    </row>
    <row r="2" spans="1:18" x14ac:dyDescent="0.25">
      <c r="M2" t="s">
        <v>108</v>
      </c>
      <c r="N2">
        <v>0</v>
      </c>
      <c r="Q2" t="s">
        <v>109</v>
      </c>
    </row>
    <row r="3" spans="1:18" x14ac:dyDescent="0.25">
      <c r="A3" s="1" t="s">
        <v>127</v>
      </c>
      <c r="B3" s="2"/>
      <c r="C3" s="2"/>
      <c r="D3" s="2"/>
      <c r="E3" s="2"/>
      <c r="F3" s="2"/>
      <c r="G3" s="2"/>
      <c r="H3" s="2"/>
      <c r="I3" s="2"/>
      <c r="J3" s="2"/>
      <c r="M3" t="s">
        <v>112</v>
      </c>
      <c r="N3">
        <v>0</v>
      </c>
      <c r="Q3" t="s">
        <v>110</v>
      </c>
    </row>
    <row r="4" spans="1:18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126</v>
      </c>
      <c r="M4" t="s">
        <v>113</v>
      </c>
      <c r="N4">
        <v>0.11</v>
      </c>
      <c r="Q4" t="s">
        <v>111</v>
      </c>
    </row>
    <row r="5" spans="1:18" x14ac:dyDescent="0.25">
      <c r="A5" s="3" t="s">
        <v>10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6">
        <v>250</v>
      </c>
      <c r="M5" t="s">
        <v>115</v>
      </c>
      <c r="N5">
        <v>0.91</v>
      </c>
      <c r="O5" s="19"/>
      <c r="Q5" t="s">
        <v>114</v>
      </c>
    </row>
    <row r="6" spans="1:18" x14ac:dyDescent="0.25">
      <c r="A6" s="7" t="s">
        <v>11</v>
      </c>
      <c r="B6" s="8">
        <v>41</v>
      </c>
      <c r="C6" s="8">
        <v>0</v>
      </c>
      <c r="D6" s="8">
        <v>0</v>
      </c>
      <c r="E6" s="8">
        <v>28.68</v>
      </c>
      <c r="F6" s="9">
        <v>22.63</v>
      </c>
      <c r="G6" s="53">
        <v>0</v>
      </c>
      <c r="H6" s="53">
        <v>0</v>
      </c>
      <c r="I6" s="9">
        <v>92.31</v>
      </c>
      <c r="J6" s="6">
        <v>2250</v>
      </c>
      <c r="M6" t="s">
        <v>78</v>
      </c>
      <c r="O6" s="19">
        <v>0</v>
      </c>
    </row>
    <row r="7" spans="1:18" x14ac:dyDescent="0.25">
      <c r="A7" s="7" t="s">
        <v>12</v>
      </c>
      <c r="B7" s="8">
        <v>605</v>
      </c>
      <c r="C7" s="8">
        <v>134</v>
      </c>
      <c r="D7" s="8">
        <v>0</v>
      </c>
      <c r="E7" s="8">
        <v>209.37</v>
      </c>
      <c r="F7" s="9">
        <v>58.1</v>
      </c>
      <c r="G7" s="9">
        <v>11</v>
      </c>
      <c r="H7" s="53">
        <v>0</v>
      </c>
      <c r="I7" s="9">
        <v>1017.47</v>
      </c>
      <c r="J7" s="6">
        <v>13955</v>
      </c>
      <c r="M7" t="s">
        <v>79</v>
      </c>
      <c r="N7" s="22">
        <v>1.1887417218543046</v>
      </c>
      <c r="O7" s="19">
        <v>0</v>
      </c>
    </row>
    <row r="8" spans="1:18" x14ac:dyDescent="0.25">
      <c r="A8" s="7" t="s">
        <v>13</v>
      </c>
      <c r="B8" s="8">
        <f t="shared" ref="B8:H8" si="0">SUM(B5:B7)</f>
        <v>646</v>
      </c>
      <c r="C8" s="8">
        <f t="shared" si="0"/>
        <v>134</v>
      </c>
      <c r="D8" s="8">
        <f t="shared" si="0"/>
        <v>0</v>
      </c>
      <c r="E8" s="8">
        <f t="shared" si="0"/>
        <v>238.05</v>
      </c>
      <c r="F8" s="9">
        <f t="shared" si="0"/>
        <v>80.73</v>
      </c>
      <c r="G8" s="9">
        <f t="shared" si="0"/>
        <v>11</v>
      </c>
      <c r="H8" s="9">
        <f t="shared" si="0"/>
        <v>0</v>
      </c>
      <c r="I8" s="9">
        <f>SUM(I5:I7)</f>
        <v>1109.78</v>
      </c>
      <c r="J8" s="8"/>
      <c r="M8" t="s">
        <v>80</v>
      </c>
      <c r="N8" s="22">
        <v>46.208741721854302</v>
      </c>
      <c r="O8" s="24">
        <v>9</v>
      </c>
    </row>
    <row r="9" spans="1:18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81</v>
      </c>
      <c r="O9" s="22"/>
    </row>
    <row r="10" spans="1:1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82</v>
      </c>
      <c r="N10">
        <v>13288</v>
      </c>
      <c r="O10" s="19">
        <v>2250</v>
      </c>
    </row>
    <row r="11" spans="1:18" ht="30" x14ac:dyDescent="0.25">
      <c r="A11" s="1" t="s">
        <v>127</v>
      </c>
      <c r="B11" s="7"/>
      <c r="C11" s="7"/>
      <c r="D11" s="7"/>
      <c r="E11" s="7"/>
      <c r="F11" s="7"/>
      <c r="G11" s="7"/>
      <c r="H11" s="7"/>
      <c r="I11" s="7"/>
      <c r="J11" s="7"/>
      <c r="M11" s="54" t="s">
        <v>83</v>
      </c>
      <c r="N11">
        <v>308</v>
      </c>
      <c r="O11" s="19">
        <v>0</v>
      </c>
    </row>
    <row r="12" spans="1:18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84</v>
      </c>
      <c r="O12" s="22"/>
    </row>
    <row r="13" spans="1:18" x14ac:dyDescent="0.25">
      <c r="A13" s="7" t="s">
        <v>15</v>
      </c>
      <c r="B13" s="12">
        <f>B5/$J$6</f>
        <v>0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 t="shared" ref="C13:I14" si="1">I5/$J$6</f>
        <v>0</v>
      </c>
      <c r="J13" s="7"/>
      <c r="M13" t="s">
        <v>116</v>
      </c>
      <c r="N13">
        <v>83</v>
      </c>
      <c r="Q13" t="s">
        <v>86</v>
      </c>
    </row>
    <row r="14" spans="1:18" x14ac:dyDescent="0.25">
      <c r="A14" s="7" t="s">
        <v>17</v>
      </c>
      <c r="B14" s="12">
        <f>B6/$J$6</f>
        <v>1.8222222222222223E-2</v>
      </c>
      <c r="C14" s="12">
        <f t="shared" si="1"/>
        <v>0</v>
      </c>
      <c r="D14" s="12">
        <f t="shared" si="1"/>
        <v>0</v>
      </c>
      <c r="E14" s="12">
        <f t="shared" si="1"/>
        <v>1.2746666666666667E-2</v>
      </c>
      <c r="F14" s="12">
        <f t="shared" si="1"/>
        <v>1.0057777777777777E-2</v>
      </c>
      <c r="G14" s="12">
        <f t="shared" si="1"/>
        <v>0</v>
      </c>
      <c r="H14" s="12">
        <f t="shared" si="1"/>
        <v>0</v>
      </c>
      <c r="I14" s="12">
        <f t="shared" si="1"/>
        <v>4.102666666666667E-2</v>
      </c>
      <c r="J14" s="7"/>
      <c r="M14" t="s">
        <v>117</v>
      </c>
      <c r="N14">
        <v>21</v>
      </c>
    </row>
    <row r="15" spans="1:18" x14ac:dyDescent="0.25">
      <c r="A15" s="7" t="s">
        <v>18</v>
      </c>
      <c r="B15" s="12">
        <f>B7/$J$7</f>
        <v>4.3353636689358654E-2</v>
      </c>
      <c r="C15" s="12">
        <f t="shared" ref="C15:I15" si="2">C7/$J$7</f>
        <v>9.6022930849158014E-3</v>
      </c>
      <c r="D15" s="12">
        <f t="shared" si="2"/>
        <v>0</v>
      </c>
      <c r="E15" s="12">
        <f t="shared" si="2"/>
        <v>1.5003224650662846E-2</v>
      </c>
      <c r="F15" s="12">
        <f t="shared" si="2"/>
        <v>4.1633823002508062E-3</v>
      </c>
      <c r="G15" s="12">
        <f t="shared" si="2"/>
        <v>7.8824793980652097E-4</v>
      </c>
      <c r="H15" s="12">
        <f t="shared" si="2"/>
        <v>0</v>
      </c>
      <c r="I15" s="12">
        <f t="shared" si="2"/>
        <v>7.2910784664994621E-2</v>
      </c>
      <c r="J15" s="7"/>
      <c r="M15" t="s">
        <v>119</v>
      </c>
      <c r="N15">
        <v>77</v>
      </c>
    </row>
    <row r="16" spans="1:18" x14ac:dyDescent="0.25">
      <c r="M16" t="s">
        <v>120</v>
      </c>
      <c r="N16">
        <v>10</v>
      </c>
    </row>
    <row r="17" spans="13:17" x14ac:dyDescent="0.25">
      <c r="M17" t="s">
        <v>122</v>
      </c>
      <c r="N17">
        <v>77</v>
      </c>
    </row>
    <row r="18" spans="13:17" x14ac:dyDescent="0.25">
      <c r="M18" t="s">
        <v>121</v>
      </c>
      <c r="N18">
        <v>77</v>
      </c>
    </row>
    <row r="19" spans="13:17" x14ac:dyDescent="0.25">
      <c r="M19" t="s">
        <v>123</v>
      </c>
      <c r="N19">
        <v>4</v>
      </c>
      <c r="Q19" t="s">
        <v>86</v>
      </c>
    </row>
    <row r="20" spans="13:17" x14ac:dyDescent="0.25">
      <c r="M20" t="s">
        <v>124</v>
      </c>
      <c r="N20">
        <v>10</v>
      </c>
    </row>
    <row r="21" spans="13:17" x14ac:dyDescent="0.25">
      <c r="M21" t="s">
        <v>118</v>
      </c>
      <c r="O21">
        <v>0</v>
      </c>
    </row>
    <row r="22" spans="13:17" x14ac:dyDescent="0.25">
      <c r="M22" t="s">
        <v>118</v>
      </c>
      <c r="O22">
        <v>0</v>
      </c>
    </row>
    <row r="23" spans="13:17" x14ac:dyDescent="0.25">
      <c r="M23" t="s">
        <v>97</v>
      </c>
      <c r="N23">
        <v>13955</v>
      </c>
      <c r="O23">
        <v>2250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56"/>
  <sheetViews>
    <sheetView workbookViewId="0">
      <selection activeCell="O12" sqref="O12"/>
    </sheetView>
  </sheetViews>
  <sheetFormatPr defaultRowHeight="15" x14ac:dyDescent="0.25"/>
  <cols>
    <col min="1" max="1" width="33.85546875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</cols>
  <sheetData>
    <row r="1" spans="1:19" x14ac:dyDescent="0.25">
      <c r="A1" s="52" t="s">
        <v>128</v>
      </c>
      <c r="B1" s="52" t="s">
        <v>174</v>
      </c>
      <c r="C1" s="52"/>
      <c r="D1" s="52"/>
    </row>
    <row r="3" spans="1:19" x14ac:dyDescent="0.25">
      <c r="A3" s="20" t="s">
        <v>36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</row>
    <row r="4" spans="1:19" s="19" customFormat="1" x14ac:dyDescent="0.25">
      <c r="A4" s="19" t="s">
        <v>2</v>
      </c>
      <c r="B4" s="19">
        <v>99</v>
      </c>
      <c r="C4" s="19">
        <v>84</v>
      </c>
      <c r="D4" s="19">
        <v>74</v>
      </c>
      <c r="E4" s="19">
        <v>38</v>
      </c>
      <c r="F4" s="19">
        <v>28</v>
      </c>
      <c r="G4" s="19">
        <v>51</v>
      </c>
      <c r="H4" s="19">
        <v>51</v>
      </c>
      <c r="I4" s="19">
        <v>23</v>
      </c>
      <c r="J4" s="19">
        <v>21</v>
      </c>
      <c r="K4" s="19">
        <v>64</v>
      </c>
      <c r="L4" s="19">
        <v>28</v>
      </c>
      <c r="M4" s="19">
        <v>33</v>
      </c>
      <c r="N4" s="19">
        <v>594</v>
      </c>
    </row>
    <row r="5" spans="1:19" x14ac:dyDescent="0.25">
      <c r="A5" s="19" t="s">
        <v>35</v>
      </c>
      <c r="B5" s="19">
        <v>35</v>
      </c>
      <c r="C5" s="19">
        <v>47</v>
      </c>
      <c r="D5" s="19">
        <v>47</v>
      </c>
      <c r="E5" s="19">
        <v>30</v>
      </c>
      <c r="F5" s="19">
        <v>42</v>
      </c>
      <c r="G5" s="19">
        <v>37</v>
      </c>
      <c r="H5" s="19">
        <v>26</v>
      </c>
      <c r="I5" s="19">
        <v>27</v>
      </c>
      <c r="J5" s="19">
        <v>6</v>
      </c>
      <c r="K5" s="19">
        <v>27</v>
      </c>
      <c r="L5" s="19">
        <v>26</v>
      </c>
      <c r="M5" s="19">
        <v>28</v>
      </c>
      <c r="N5" s="19">
        <v>378</v>
      </c>
    </row>
    <row r="6" spans="1:19" x14ac:dyDescent="0.25">
      <c r="A6" s="19" t="s">
        <v>4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1</v>
      </c>
      <c r="I6" s="19">
        <v>0</v>
      </c>
      <c r="J6" s="19">
        <v>0</v>
      </c>
      <c r="K6" s="19">
        <v>3</v>
      </c>
      <c r="L6" s="19">
        <v>0</v>
      </c>
      <c r="M6" s="19">
        <v>0</v>
      </c>
      <c r="N6" s="19">
        <v>4</v>
      </c>
      <c r="P6" s="20" t="s">
        <v>37</v>
      </c>
      <c r="R6" t="s">
        <v>38</v>
      </c>
    </row>
    <row r="7" spans="1:19" x14ac:dyDescent="0.25">
      <c r="A7" s="19" t="s">
        <v>46</v>
      </c>
      <c r="B7">
        <v>11</v>
      </c>
      <c r="C7">
        <v>13</v>
      </c>
      <c r="D7">
        <v>12</v>
      </c>
      <c r="E7">
        <v>10.63</v>
      </c>
      <c r="F7">
        <v>11</v>
      </c>
      <c r="G7">
        <v>12</v>
      </c>
      <c r="H7">
        <v>9</v>
      </c>
      <c r="I7">
        <v>16</v>
      </c>
      <c r="J7">
        <v>8.08</v>
      </c>
      <c r="K7">
        <v>8.5299999999999994</v>
      </c>
      <c r="L7">
        <v>12.94</v>
      </c>
      <c r="M7" s="22">
        <v>7.94</v>
      </c>
      <c r="N7">
        <v>132.12</v>
      </c>
      <c r="P7" s="21" t="s">
        <v>103</v>
      </c>
      <c r="S7" t="s">
        <v>102</v>
      </c>
    </row>
    <row r="8" spans="1:19" x14ac:dyDescent="0.25">
      <c r="A8" s="19" t="s">
        <v>39</v>
      </c>
      <c r="B8" s="22">
        <v>2.69</v>
      </c>
      <c r="C8" s="22">
        <v>3</v>
      </c>
      <c r="D8" s="22">
        <v>7.19</v>
      </c>
      <c r="E8" s="22">
        <v>2.84</v>
      </c>
      <c r="F8" s="22">
        <v>0.95</v>
      </c>
      <c r="G8" s="22">
        <v>2.25</v>
      </c>
      <c r="H8" s="22">
        <v>0</v>
      </c>
      <c r="I8" s="22">
        <v>1.9</v>
      </c>
      <c r="J8" s="22">
        <v>3.32</v>
      </c>
      <c r="K8" s="22">
        <v>1.26</v>
      </c>
      <c r="L8" s="22">
        <v>4.2300000000000004</v>
      </c>
      <c r="M8" s="22">
        <v>2.21</v>
      </c>
      <c r="N8" s="22">
        <v>31.84</v>
      </c>
      <c r="P8" s="21" t="s">
        <v>66</v>
      </c>
      <c r="S8" t="s">
        <v>43</v>
      </c>
    </row>
    <row r="9" spans="1:19" x14ac:dyDescent="0.25">
      <c r="A9" s="19" t="s">
        <v>40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P9" s="21" t="s">
        <v>104</v>
      </c>
      <c r="S9" t="s">
        <v>105</v>
      </c>
    </row>
    <row r="10" spans="1:19" x14ac:dyDescent="0.25">
      <c r="A10" s="19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19" x14ac:dyDescent="0.25">
      <c r="A11" s="19" t="s">
        <v>41</v>
      </c>
      <c r="B11" s="22">
        <f>SUM(B4:B10)</f>
        <v>147.69</v>
      </c>
      <c r="C11" s="22">
        <f t="shared" ref="C11:N11" si="0">SUM(C4:C10)</f>
        <v>147</v>
      </c>
      <c r="D11" s="22">
        <f t="shared" si="0"/>
        <v>140.19</v>
      </c>
      <c r="E11" s="22">
        <f t="shared" si="0"/>
        <v>81.47</v>
      </c>
      <c r="F11" s="22">
        <f t="shared" si="0"/>
        <v>81.95</v>
      </c>
      <c r="G11" s="22">
        <f t="shared" si="0"/>
        <v>102.25</v>
      </c>
      <c r="H11" s="22">
        <f t="shared" si="0"/>
        <v>87</v>
      </c>
      <c r="I11" s="22">
        <f t="shared" si="0"/>
        <v>67.900000000000006</v>
      </c>
      <c r="J11" s="22">
        <f t="shared" si="0"/>
        <v>38.4</v>
      </c>
      <c r="K11" s="22">
        <f t="shared" si="0"/>
        <v>103.79</v>
      </c>
      <c r="L11" s="22">
        <f t="shared" si="0"/>
        <v>71.17</v>
      </c>
      <c r="M11" s="22">
        <f t="shared" si="0"/>
        <v>71.149999999999991</v>
      </c>
      <c r="N11" s="22">
        <f t="shared" si="0"/>
        <v>1139.9599999999998</v>
      </c>
    </row>
    <row r="14" spans="1:19" x14ac:dyDescent="0.25">
      <c r="A14" s="20" t="s">
        <v>42</v>
      </c>
      <c r="B14" t="s">
        <v>22</v>
      </c>
      <c r="C14" t="s">
        <v>23</v>
      </c>
      <c r="D14" t="s">
        <v>24</v>
      </c>
      <c r="E14" t="s">
        <v>25</v>
      </c>
      <c r="F14" t="s">
        <v>26</v>
      </c>
      <c r="G14" t="s">
        <v>27</v>
      </c>
      <c r="H14" t="s">
        <v>28</v>
      </c>
      <c r="I14" t="s">
        <v>29</v>
      </c>
      <c r="J14" t="s">
        <v>30</v>
      </c>
      <c r="K14" t="s">
        <v>31</v>
      </c>
      <c r="L14" t="s">
        <v>32</v>
      </c>
      <c r="M14" t="s">
        <v>33</v>
      </c>
      <c r="N14" t="s">
        <v>34</v>
      </c>
    </row>
    <row r="15" spans="1:19" s="19" customFormat="1" x14ac:dyDescent="0.25">
      <c r="A15" s="19" t="s">
        <v>2</v>
      </c>
      <c r="B15" s="19">
        <v>7</v>
      </c>
      <c r="C15" s="19">
        <v>4</v>
      </c>
      <c r="D15" s="19">
        <v>3</v>
      </c>
      <c r="E15" s="19">
        <v>2</v>
      </c>
      <c r="F15" s="19">
        <v>5</v>
      </c>
      <c r="G15" s="19">
        <v>0</v>
      </c>
      <c r="H15" s="19">
        <v>0</v>
      </c>
      <c r="I15" s="19">
        <v>0</v>
      </c>
      <c r="J15" s="19">
        <v>2</v>
      </c>
      <c r="K15" s="19">
        <v>7</v>
      </c>
      <c r="L15" s="19">
        <v>0</v>
      </c>
      <c r="M15" s="19">
        <v>3</v>
      </c>
      <c r="N15" s="19">
        <v>33</v>
      </c>
    </row>
    <row r="16" spans="1:19" x14ac:dyDescent="0.25">
      <c r="A16" s="19" t="s">
        <v>35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5">
      <c r="A17" s="19" t="s">
        <v>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x14ac:dyDescent="0.25">
      <c r="A18" s="19" t="s">
        <v>46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4">
        <v>0</v>
      </c>
    </row>
    <row r="19" spans="1:14" x14ac:dyDescent="0.25">
      <c r="A19" s="19" t="s">
        <v>39</v>
      </c>
      <c r="B19" s="24">
        <v>0.66</v>
      </c>
      <c r="C19" s="24">
        <v>0</v>
      </c>
      <c r="D19" s="24">
        <v>1.1000000000000001</v>
      </c>
      <c r="E19" s="24">
        <v>0</v>
      </c>
      <c r="F19" s="24">
        <v>0.66</v>
      </c>
      <c r="G19" s="24">
        <v>0</v>
      </c>
      <c r="H19" s="24">
        <v>0</v>
      </c>
      <c r="I19" s="24">
        <v>0</v>
      </c>
      <c r="J19" s="24">
        <v>1.36</v>
      </c>
      <c r="K19">
        <v>1</v>
      </c>
      <c r="L19">
        <v>0.3</v>
      </c>
      <c r="M19">
        <v>0</v>
      </c>
      <c r="N19" s="22">
        <v>5.08</v>
      </c>
    </row>
    <row r="20" spans="1:14" x14ac:dyDescent="0.25">
      <c r="A20" s="19" t="s">
        <v>40</v>
      </c>
      <c r="B20" s="22">
        <v>0.69</v>
      </c>
      <c r="C20" s="22">
        <v>0</v>
      </c>
      <c r="D20" s="22">
        <v>2.17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2.86</v>
      </c>
    </row>
    <row r="21" spans="1:14" x14ac:dyDescent="0.25">
      <c r="A21" s="19" t="s">
        <v>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x14ac:dyDescent="0.25">
      <c r="A22" s="19" t="s">
        <v>41</v>
      </c>
      <c r="B22" s="22">
        <f t="shared" ref="B22:N22" si="1">SUM(B15:B21)</f>
        <v>8.35</v>
      </c>
      <c r="C22" s="22">
        <f t="shared" si="1"/>
        <v>4</v>
      </c>
      <c r="D22" s="22">
        <f t="shared" si="1"/>
        <v>6.27</v>
      </c>
      <c r="E22" s="22">
        <f t="shared" si="1"/>
        <v>2</v>
      </c>
      <c r="F22" s="22">
        <f t="shared" si="1"/>
        <v>5.66</v>
      </c>
      <c r="G22" s="22">
        <f t="shared" si="1"/>
        <v>0</v>
      </c>
      <c r="H22" s="22">
        <f t="shared" si="1"/>
        <v>0</v>
      </c>
      <c r="I22" s="22">
        <f t="shared" si="1"/>
        <v>0</v>
      </c>
      <c r="J22" s="22">
        <f t="shared" si="1"/>
        <v>3.3600000000000003</v>
      </c>
      <c r="K22" s="22">
        <f t="shared" si="1"/>
        <v>8</v>
      </c>
      <c r="L22" s="22">
        <f t="shared" si="1"/>
        <v>0.3</v>
      </c>
      <c r="M22" s="22">
        <f t="shared" si="1"/>
        <v>3</v>
      </c>
      <c r="N22" s="22">
        <f t="shared" si="1"/>
        <v>40.94</v>
      </c>
    </row>
    <row r="24" spans="1:14" x14ac:dyDescent="0.25">
      <c r="A24" s="2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20" t="s">
        <v>10</v>
      </c>
      <c r="B25" t="s">
        <v>22</v>
      </c>
      <c r="C25" t="s">
        <v>23</v>
      </c>
      <c r="D25" t="s">
        <v>24</v>
      </c>
      <c r="E25" t="s">
        <v>25</v>
      </c>
      <c r="F25" t="s">
        <v>26</v>
      </c>
      <c r="G25" t="s">
        <v>27</v>
      </c>
      <c r="H25" t="s">
        <v>28</v>
      </c>
      <c r="I25" t="s">
        <v>29</v>
      </c>
      <c r="J25" t="s">
        <v>30</v>
      </c>
      <c r="K25" t="s">
        <v>31</v>
      </c>
      <c r="L25" t="s">
        <v>32</v>
      </c>
      <c r="M25" t="s">
        <v>33</v>
      </c>
      <c r="N25" t="s">
        <v>34</v>
      </c>
    </row>
    <row r="26" spans="1:14" s="19" customFormat="1" x14ac:dyDescent="0.25">
      <c r="A26" s="19" t="s">
        <v>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9" spans="1:14" x14ac:dyDescent="0.25">
      <c r="A29" s="20" t="s">
        <v>163</v>
      </c>
    </row>
    <row r="31" spans="1:14" x14ac:dyDescent="0.25">
      <c r="A31" s="20" t="s">
        <v>10</v>
      </c>
      <c r="B31" t="s">
        <v>22</v>
      </c>
      <c r="C31" t="s">
        <v>23</v>
      </c>
      <c r="D31" t="s">
        <v>24</v>
      </c>
      <c r="E31" t="s">
        <v>25</v>
      </c>
      <c r="F31" t="s">
        <v>26</v>
      </c>
      <c r="G31" t="s">
        <v>27</v>
      </c>
      <c r="H31" t="s">
        <v>28</v>
      </c>
      <c r="I31" t="s">
        <v>29</v>
      </c>
      <c r="J31" t="s">
        <v>30</v>
      </c>
      <c r="K31" s="20" t="s">
        <v>48</v>
      </c>
    </row>
    <row r="32" spans="1:14" x14ac:dyDescent="0.25">
      <c r="A32" s="19" t="s">
        <v>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22">
        <f>SUM(B32:J32)</f>
        <v>0</v>
      </c>
    </row>
    <row r="34" spans="1:11" x14ac:dyDescent="0.25">
      <c r="A34" s="20" t="s">
        <v>42</v>
      </c>
      <c r="B34" t="s">
        <v>22</v>
      </c>
      <c r="C34" t="s">
        <v>23</v>
      </c>
      <c r="D34" t="s">
        <v>24</v>
      </c>
      <c r="E34" t="s">
        <v>25</v>
      </c>
      <c r="F34" t="s">
        <v>26</v>
      </c>
      <c r="G34" t="s">
        <v>27</v>
      </c>
      <c r="H34" t="s">
        <v>28</v>
      </c>
      <c r="I34" t="s">
        <v>29</v>
      </c>
      <c r="J34" t="s">
        <v>30</v>
      </c>
    </row>
    <row r="35" spans="1:11" x14ac:dyDescent="0.25">
      <c r="A35" s="19" t="s">
        <v>2</v>
      </c>
      <c r="B35" s="19">
        <v>7</v>
      </c>
      <c r="C35" s="19">
        <v>4</v>
      </c>
      <c r="D35" s="19">
        <v>3</v>
      </c>
      <c r="E35" s="19">
        <v>2</v>
      </c>
      <c r="F35" s="19">
        <v>5</v>
      </c>
      <c r="G35" s="19">
        <v>0</v>
      </c>
      <c r="H35" s="19">
        <v>0</v>
      </c>
      <c r="I35" s="19">
        <v>0</v>
      </c>
      <c r="J35" s="19">
        <v>2</v>
      </c>
      <c r="K35" s="22">
        <f t="shared" ref="K35:K42" si="2">SUM(B35:J35)</f>
        <v>23</v>
      </c>
    </row>
    <row r="36" spans="1:11" x14ac:dyDescent="0.25">
      <c r="A36" s="19" t="s">
        <v>35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22">
        <f t="shared" si="2"/>
        <v>0</v>
      </c>
    </row>
    <row r="37" spans="1:11" x14ac:dyDescent="0.25">
      <c r="A37" s="19" t="s">
        <v>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22">
        <f t="shared" si="2"/>
        <v>0</v>
      </c>
    </row>
    <row r="38" spans="1:11" x14ac:dyDescent="0.25">
      <c r="A38" s="19" t="s">
        <v>46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22">
        <f t="shared" si="2"/>
        <v>0</v>
      </c>
    </row>
    <row r="39" spans="1:11" x14ac:dyDescent="0.25">
      <c r="A39" s="19" t="s">
        <v>39</v>
      </c>
      <c r="B39" s="24">
        <v>0.66</v>
      </c>
      <c r="C39" s="24">
        <v>0</v>
      </c>
      <c r="D39" s="24">
        <v>1.1000000000000001</v>
      </c>
      <c r="E39" s="24">
        <v>0</v>
      </c>
      <c r="F39" s="24">
        <v>0.66</v>
      </c>
      <c r="G39" s="24">
        <v>0</v>
      </c>
      <c r="H39" s="24">
        <v>0</v>
      </c>
      <c r="I39" s="24">
        <v>0</v>
      </c>
      <c r="J39" s="24">
        <v>1.36</v>
      </c>
      <c r="K39" s="22">
        <f t="shared" si="2"/>
        <v>3.7800000000000002</v>
      </c>
    </row>
    <row r="40" spans="1:11" x14ac:dyDescent="0.25">
      <c r="A40" s="19" t="s">
        <v>40</v>
      </c>
      <c r="B40" s="22">
        <v>0.69</v>
      </c>
      <c r="C40" s="22">
        <v>0</v>
      </c>
      <c r="D40" s="22">
        <v>2.17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f t="shared" si="2"/>
        <v>2.86</v>
      </c>
    </row>
    <row r="41" spans="1:11" x14ac:dyDescent="0.25">
      <c r="A41" s="19" t="s">
        <v>8</v>
      </c>
      <c r="B41" s="19"/>
      <c r="C41" s="19"/>
      <c r="D41" s="19"/>
      <c r="E41" s="19"/>
      <c r="F41" s="19"/>
      <c r="G41" s="19"/>
      <c r="H41" s="19"/>
      <c r="I41" s="19"/>
      <c r="J41" s="19"/>
      <c r="K41" s="22">
        <f t="shared" si="2"/>
        <v>0</v>
      </c>
    </row>
    <row r="42" spans="1:11" x14ac:dyDescent="0.25">
      <c r="A42" s="19" t="s">
        <v>41</v>
      </c>
      <c r="B42" s="22">
        <f t="shared" ref="B42" si="3">SUM(B35:B41)</f>
        <v>8.35</v>
      </c>
      <c r="C42" s="22">
        <f t="shared" ref="C42" si="4">SUM(C35:C41)</f>
        <v>4</v>
      </c>
      <c r="D42" s="22">
        <f t="shared" ref="D42" si="5">SUM(D35:D41)</f>
        <v>6.27</v>
      </c>
      <c r="E42" s="22">
        <f t="shared" ref="E42" si="6">SUM(E35:E41)</f>
        <v>2</v>
      </c>
      <c r="F42" s="22">
        <f t="shared" ref="F42" si="7">SUM(F35:F41)</f>
        <v>5.66</v>
      </c>
      <c r="G42" s="22">
        <f t="shared" ref="G42" si="8">SUM(G35:G41)</f>
        <v>0</v>
      </c>
      <c r="H42" s="22">
        <f t="shared" ref="H42" si="9">SUM(H35:H41)</f>
        <v>0</v>
      </c>
      <c r="I42" s="22">
        <f t="shared" ref="I42" si="10">SUM(I35:I41)</f>
        <v>0</v>
      </c>
      <c r="J42" s="22">
        <f t="shared" ref="J42" si="11">SUM(J35:J41)</f>
        <v>3.3600000000000003</v>
      </c>
      <c r="K42" s="22">
        <f t="shared" si="2"/>
        <v>29.639999999999997</v>
      </c>
    </row>
    <row r="44" spans="1:11" x14ac:dyDescent="0.25">
      <c r="A44" s="20" t="s">
        <v>36</v>
      </c>
      <c r="B44" t="s">
        <v>22</v>
      </c>
      <c r="C44" t="s">
        <v>23</v>
      </c>
      <c r="D44" t="s">
        <v>24</v>
      </c>
      <c r="E44" t="s">
        <v>25</v>
      </c>
      <c r="F44" t="s">
        <v>26</v>
      </c>
      <c r="G44" t="s">
        <v>27</v>
      </c>
      <c r="H44" t="s">
        <v>28</v>
      </c>
      <c r="I44" t="s">
        <v>29</v>
      </c>
      <c r="J44" t="s">
        <v>30</v>
      </c>
    </row>
    <row r="45" spans="1:11" x14ac:dyDescent="0.25">
      <c r="A45" s="19" t="s">
        <v>2</v>
      </c>
      <c r="B45" s="19">
        <v>99</v>
      </c>
      <c r="C45" s="19">
        <v>84</v>
      </c>
      <c r="D45" s="19">
        <v>74</v>
      </c>
      <c r="E45" s="19">
        <v>38</v>
      </c>
      <c r="F45" s="19">
        <v>28</v>
      </c>
      <c r="G45" s="19">
        <v>51</v>
      </c>
      <c r="H45" s="19">
        <v>51</v>
      </c>
      <c r="I45" s="19">
        <v>23</v>
      </c>
      <c r="J45" s="19">
        <v>21</v>
      </c>
      <c r="K45" s="22">
        <f t="shared" ref="K45:K52" si="12">SUM(B45:J45)</f>
        <v>469</v>
      </c>
    </row>
    <row r="46" spans="1:11" x14ac:dyDescent="0.25">
      <c r="A46" s="19" t="s">
        <v>35</v>
      </c>
      <c r="B46" s="19">
        <v>35</v>
      </c>
      <c r="C46" s="19">
        <v>47</v>
      </c>
      <c r="D46" s="19">
        <v>47</v>
      </c>
      <c r="E46" s="19">
        <v>30</v>
      </c>
      <c r="F46" s="19">
        <v>42</v>
      </c>
      <c r="G46" s="19">
        <v>37</v>
      </c>
      <c r="H46" s="19">
        <v>26</v>
      </c>
      <c r="I46" s="19">
        <v>27</v>
      </c>
      <c r="J46" s="19">
        <v>6</v>
      </c>
      <c r="K46" s="22">
        <f t="shared" si="12"/>
        <v>297</v>
      </c>
    </row>
    <row r="47" spans="1:11" x14ac:dyDescent="0.25">
      <c r="A47" s="19" t="s">
        <v>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1</v>
      </c>
      <c r="I47" s="19">
        <v>0</v>
      </c>
      <c r="J47" s="19">
        <v>0</v>
      </c>
      <c r="K47" s="22">
        <f t="shared" si="12"/>
        <v>1</v>
      </c>
    </row>
    <row r="48" spans="1:11" x14ac:dyDescent="0.25">
      <c r="A48" s="19" t="s">
        <v>46</v>
      </c>
      <c r="B48">
        <v>11</v>
      </c>
      <c r="C48">
        <v>13</v>
      </c>
      <c r="D48">
        <v>12</v>
      </c>
      <c r="E48">
        <v>10.63</v>
      </c>
      <c r="F48">
        <v>11</v>
      </c>
      <c r="G48">
        <v>12</v>
      </c>
      <c r="H48">
        <v>9</v>
      </c>
      <c r="I48">
        <v>16</v>
      </c>
      <c r="J48">
        <v>8.08</v>
      </c>
      <c r="K48" s="22">
        <f t="shared" si="12"/>
        <v>102.71</v>
      </c>
    </row>
    <row r="49" spans="1:11" x14ac:dyDescent="0.25">
      <c r="A49" s="19" t="s">
        <v>39</v>
      </c>
      <c r="B49" s="24">
        <v>2.69</v>
      </c>
      <c r="C49" s="24">
        <v>3</v>
      </c>
      <c r="D49" s="24">
        <v>7.19</v>
      </c>
      <c r="E49" s="24">
        <v>2.84</v>
      </c>
      <c r="F49" s="24">
        <v>0.95</v>
      </c>
      <c r="G49" s="24">
        <v>2.25</v>
      </c>
      <c r="H49" s="24">
        <v>0</v>
      </c>
      <c r="I49" s="24">
        <v>1.9</v>
      </c>
      <c r="J49" s="24">
        <v>3.32</v>
      </c>
      <c r="K49" s="22">
        <f t="shared" si="12"/>
        <v>24.139999999999997</v>
      </c>
    </row>
    <row r="50" spans="1:11" x14ac:dyDescent="0.25">
      <c r="A50" s="19" t="s">
        <v>40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f t="shared" si="12"/>
        <v>0</v>
      </c>
    </row>
    <row r="51" spans="1:11" x14ac:dyDescent="0.25">
      <c r="A51" s="19" t="s">
        <v>8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22">
        <f t="shared" si="12"/>
        <v>0</v>
      </c>
    </row>
    <row r="52" spans="1:11" x14ac:dyDescent="0.25">
      <c r="A52" s="19" t="s">
        <v>41</v>
      </c>
      <c r="B52" s="22">
        <f>SUM(B45:B51)</f>
        <v>147.69</v>
      </c>
      <c r="C52" s="22">
        <f t="shared" ref="C52" si="13">SUM(C45:C51)</f>
        <v>147</v>
      </c>
      <c r="D52" s="22">
        <f t="shared" ref="D52" si="14">SUM(D45:D51)</f>
        <v>140.19</v>
      </c>
      <c r="E52" s="22">
        <f t="shared" ref="E52" si="15">SUM(E45:E51)</f>
        <v>81.47</v>
      </c>
      <c r="F52" s="22">
        <f t="shared" ref="F52" si="16">SUM(F45:F51)</f>
        <v>81.95</v>
      </c>
      <c r="G52" s="22">
        <f t="shared" ref="G52" si="17">SUM(G45:G51)</f>
        <v>102.25</v>
      </c>
      <c r="H52" s="22">
        <f t="shared" ref="H52" si="18">SUM(H45:H51)</f>
        <v>87</v>
      </c>
      <c r="I52" s="22">
        <f t="shared" ref="I52" si="19">SUM(I45:I51)</f>
        <v>67.900000000000006</v>
      </c>
      <c r="J52" s="22">
        <f t="shared" ref="J52" si="20">SUM(J45:J51)</f>
        <v>38.4</v>
      </c>
      <c r="K52" s="22">
        <f t="shared" si="12"/>
        <v>893.85</v>
      </c>
    </row>
    <row r="54" spans="1:11" x14ac:dyDescent="0.25">
      <c r="A54" s="25" t="s">
        <v>49</v>
      </c>
      <c r="B54" s="22">
        <f>B32+B42+B52</f>
        <v>156.04</v>
      </c>
      <c r="C54" s="22">
        <f t="shared" ref="C54:K54" si="21">C32+C42+C52</f>
        <v>151</v>
      </c>
      <c r="D54" s="22">
        <f t="shared" si="21"/>
        <v>146.46</v>
      </c>
      <c r="E54" s="22">
        <f t="shared" si="21"/>
        <v>83.47</v>
      </c>
      <c r="F54" s="22">
        <f t="shared" si="21"/>
        <v>87.61</v>
      </c>
      <c r="G54" s="22">
        <f t="shared" si="21"/>
        <v>102.25</v>
      </c>
      <c r="H54" s="22">
        <f t="shared" si="21"/>
        <v>87</v>
      </c>
      <c r="I54" s="22">
        <f t="shared" si="21"/>
        <v>67.900000000000006</v>
      </c>
      <c r="J54" s="22">
        <f t="shared" si="21"/>
        <v>41.76</v>
      </c>
      <c r="K54" s="22">
        <f t="shared" si="21"/>
        <v>923.49</v>
      </c>
    </row>
    <row r="56" spans="1:11" x14ac:dyDescent="0.25">
      <c r="A56" s="59" t="s">
        <v>155</v>
      </c>
    </row>
    <row r="57" spans="1:11" ht="25.5" x14ac:dyDescent="0.25">
      <c r="A57" s="26" t="s">
        <v>50</v>
      </c>
      <c r="B57" s="30" t="s">
        <v>51</v>
      </c>
      <c r="C57" s="30" t="s">
        <v>64</v>
      </c>
    </row>
    <row r="58" spans="1:11" x14ac:dyDescent="0.25">
      <c r="A58" s="27" t="s">
        <v>52</v>
      </c>
      <c r="B58">
        <v>25</v>
      </c>
      <c r="C58">
        <v>22</v>
      </c>
      <c r="H58" s="60"/>
      <c r="I58" s="60"/>
    </row>
    <row r="59" spans="1:11" x14ac:dyDescent="0.25">
      <c r="A59" s="27" t="s">
        <v>53</v>
      </c>
      <c r="B59">
        <v>24</v>
      </c>
      <c r="C59">
        <v>20</v>
      </c>
      <c r="H59" s="60"/>
      <c r="I59" s="60"/>
    </row>
    <row r="60" spans="1:11" x14ac:dyDescent="0.25">
      <c r="A60" s="27" t="s">
        <v>54</v>
      </c>
      <c r="B60">
        <v>27</v>
      </c>
      <c r="C60">
        <v>22</v>
      </c>
      <c r="H60" s="60"/>
      <c r="I60" s="60"/>
    </row>
    <row r="61" spans="1:11" x14ac:dyDescent="0.25">
      <c r="A61" s="27" t="s">
        <v>55</v>
      </c>
      <c r="B61">
        <v>23</v>
      </c>
      <c r="C61">
        <v>19</v>
      </c>
      <c r="H61" s="60"/>
      <c r="I61" s="60"/>
    </row>
    <row r="62" spans="1:11" x14ac:dyDescent="0.25">
      <c r="A62" s="27" t="s">
        <v>56</v>
      </c>
      <c r="B62">
        <v>26</v>
      </c>
      <c r="C62">
        <v>22</v>
      </c>
      <c r="H62" s="60"/>
      <c r="I62" s="60"/>
    </row>
    <row r="63" spans="1:11" x14ac:dyDescent="0.25">
      <c r="A63" s="27" t="s">
        <v>57</v>
      </c>
      <c r="B63">
        <v>25</v>
      </c>
      <c r="C63">
        <v>21</v>
      </c>
      <c r="H63" s="60"/>
      <c r="I63" s="60"/>
    </row>
    <row r="64" spans="1:11" x14ac:dyDescent="0.25">
      <c r="A64" s="27" t="s">
        <v>58</v>
      </c>
      <c r="B64">
        <v>26</v>
      </c>
      <c r="C64">
        <v>22</v>
      </c>
      <c r="H64" s="60"/>
      <c r="I64" s="60"/>
    </row>
    <row r="65" spans="1:9" x14ac:dyDescent="0.25">
      <c r="A65" s="27" t="s">
        <v>59</v>
      </c>
      <c r="B65">
        <v>26</v>
      </c>
      <c r="C65">
        <v>22</v>
      </c>
      <c r="H65" s="60"/>
      <c r="I65" s="60"/>
    </row>
    <row r="66" spans="1:9" x14ac:dyDescent="0.25">
      <c r="A66" s="27" t="s">
        <v>60</v>
      </c>
      <c r="B66">
        <v>25</v>
      </c>
      <c r="C66">
        <v>20</v>
      </c>
      <c r="H66" s="60"/>
      <c r="I66" s="60"/>
    </row>
    <row r="67" spans="1:9" x14ac:dyDescent="0.25">
      <c r="A67" s="27" t="s">
        <v>61</v>
      </c>
      <c r="B67">
        <v>27</v>
      </c>
      <c r="C67">
        <v>23</v>
      </c>
      <c r="H67" s="60"/>
      <c r="I67" s="60"/>
    </row>
    <row r="68" spans="1:9" x14ac:dyDescent="0.25">
      <c r="A68" s="27" t="s">
        <v>62</v>
      </c>
      <c r="B68">
        <v>25</v>
      </c>
      <c r="C68">
        <v>21</v>
      </c>
      <c r="H68" s="60"/>
      <c r="I68" s="60"/>
    </row>
    <row r="69" spans="1:9" x14ac:dyDescent="0.25">
      <c r="A69" s="27" t="s">
        <v>63</v>
      </c>
      <c r="B69">
        <v>23</v>
      </c>
      <c r="C69">
        <v>19</v>
      </c>
      <c r="H69" s="60"/>
      <c r="I69" s="60"/>
    </row>
    <row r="70" spans="1:9" x14ac:dyDescent="0.25">
      <c r="A70" s="55" t="s">
        <v>130</v>
      </c>
      <c r="B70">
        <f>SUM(B58:B69)</f>
        <v>302</v>
      </c>
      <c r="C70">
        <f>SUM(C58:C69)</f>
        <v>253</v>
      </c>
      <c r="H70" s="60"/>
      <c r="I70" s="60"/>
    </row>
    <row r="71" spans="1:9" x14ac:dyDescent="0.25">
      <c r="A71" s="27"/>
      <c r="B71" s="22"/>
      <c r="H71" s="60"/>
      <c r="I71" s="60"/>
    </row>
    <row r="72" spans="1:9" ht="51.75" x14ac:dyDescent="0.25">
      <c r="A72" s="31" t="s">
        <v>69</v>
      </c>
      <c r="B72" s="32">
        <v>40</v>
      </c>
      <c r="C72" s="32">
        <v>9</v>
      </c>
      <c r="D72" s="56" t="s">
        <v>106</v>
      </c>
      <c r="E72" s="33" t="s">
        <v>131</v>
      </c>
      <c r="F72" s="33" t="s">
        <v>106</v>
      </c>
      <c r="H72" s="61"/>
      <c r="I72" s="60"/>
    </row>
    <row r="73" spans="1:9" x14ac:dyDescent="0.25">
      <c r="A73" s="31" t="s">
        <v>74</v>
      </c>
      <c r="B73" s="32">
        <f>ROUND(((0)/B70),2)</f>
        <v>0</v>
      </c>
      <c r="C73" s="32"/>
      <c r="E73" s="34"/>
      <c r="H73" s="60"/>
      <c r="I73" s="60"/>
    </row>
    <row r="74" spans="1:9" x14ac:dyDescent="0.25">
      <c r="A74" s="31" t="s">
        <v>132</v>
      </c>
      <c r="B74" s="32">
        <f>ROUND(((16)/B70),2)</f>
        <v>0.05</v>
      </c>
      <c r="C74" s="36"/>
      <c r="E74" s="34" t="s">
        <v>133</v>
      </c>
      <c r="H74" s="60"/>
      <c r="I74" s="60"/>
    </row>
    <row r="75" spans="1:9" x14ac:dyDescent="0.25">
      <c r="A75" s="31" t="s">
        <v>134</v>
      </c>
      <c r="B75" s="36">
        <f>ROUND((202/B70),2)</f>
        <v>0.67</v>
      </c>
      <c r="C75" s="36"/>
      <c r="E75" s="34" t="s">
        <v>135</v>
      </c>
    </row>
    <row r="76" spans="1:9" x14ac:dyDescent="0.25">
      <c r="A76" s="31" t="s">
        <v>136</v>
      </c>
      <c r="B76" s="36">
        <f>ROUND((221/B70),2)</f>
        <v>0.73</v>
      </c>
      <c r="C76" s="36"/>
      <c r="E76" s="34" t="s">
        <v>137</v>
      </c>
    </row>
    <row r="77" spans="1:9" x14ac:dyDescent="0.25">
      <c r="A77" s="31" t="s">
        <v>138</v>
      </c>
      <c r="B77" s="36">
        <f>ROUND((227/B70),2)</f>
        <v>0.75</v>
      </c>
      <c r="C77" s="36"/>
      <c r="E77" s="34" t="s">
        <v>139</v>
      </c>
    </row>
    <row r="78" spans="1:9" x14ac:dyDescent="0.25">
      <c r="A78" s="31" t="s">
        <v>175</v>
      </c>
      <c r="B78" s="36"/>
      <c r="C78" s="36"/>
      <c r="E78" s="34" t="s">
        <v>176</v>
      </c>
      <c r="F78" t="s">
        <v>177</v>
      </c>
    </row>
    <row r="79" spans="1:9" x14ac:dyDescent="0.25">
      <c r="A79" s="31" t="s">
        <v>79</v>
      </c>
      <c r="B79" s="36">
        <f>SUM(B85:B103)/B70</f>
        <v>3.9072847682119205</v>
      </c>
      <c r="C79" s="36">
        <f>SUM(C104:C105)/C70</f>
        <v>0</v>
      </c>
      <c r="D79" s="37"/>
      <c r="E79" s="34"/>
    </row>
    <row r="80" spans="1:9" x14ac:dyDescent="0.25">
      <c r="A80" s="31" t="s">
        <v>80</v>
      </c>
      <c r="B80" s="36">
        <f>SUM(B72:B79)</f>
        <v>46.107284768211919</v>
      </c>
      <c r="C80" s="36">
        <f>SUM(C72:C79)</f>
        <v>9</v>
      </c>
      <c r="D80" s="37"/>
      <c r="E80" s="37"/>
    </row>
    <row r="81" spans="1:11" x14ac:dyDescent="0.25">
      <c r="A81" s="31" t="s">
        <v>81</v>
      </c>
      <c r="B81" s="32"/>
      <c r="C81" s="32"/>
    </row>
    <row r="82" spans="1:11" ht="26.25" x14ac:dyDescent="0.25">
      <c r="A82" s="39" t="s">
        <v>82</v>
      </c>
      <c r="B82" s="40">
        <f>B72*B70</f>
        <v>12080</v>
      </c>
      <c r="C82" s="40">
        <f>C72*C70</f>
        <v>2277</v>
      </c>
    </row>
    <row r="83" spans="1:11" ht="30" x14ac:dyDescent="0.25">
      <c r="A83" s="41" t="s">
        <v>83</v>
      </c>
      <c r="B83" s="42">
        <f>ROUND((SUM(B73:B78)*B70),0)</f>
        <v>664</v>
      </c>
      <c r="C83" s="42">
        <f>ROUND((SUM(C73:C78)*C70),0)</f>
        <v>0</v>
      </c>
      <c r="J83" s="37"/>
    </row>
    <row r="84" spans="1:11" ht="14.25" customHeight="1" x14ac:dyDescent="0.25">
      <c r="A84" s="31" t="s">
        <v>84</v>
      </c>
      <c r="F84" s="22"/>
      <c r="J84" s="37"/>
      <c r="K84" s="37"/>
    </row>
    <row r="85" spans="1:11" ht="14.25" customHeight="1" x14ac:dyDescent="0.25">
      <c r="A85" s="39" t="s">
        <v>140</v>
      </c>
      <c r="B85" s="32">
        <v>145</v>
      </c>
      <c r="F85" s="22"/>
      <c r="G85" s="22"/>
      <c r="J85" s="37"/>
      <c r="K85" s="37"/>
    </row>
    <row r="86" spans="1:11" ht="14.25" customHeight="1" x14ac:dyDescent="0.25">
      <c r="A86" s="39" t="s">
        <v>141</v>
      </c>
      <c r="B86" s="57">
        <v>15</v>
      </c>
      <c r="E86" s="43" t="s">
        <v>86</v>
      </c>
      <c r="F86" s="22"/>
      <c r="G86" s="22"/>
      <c r="J86" s="37"/>
      <c r="K86" s="37"/>
    </row>
    <row r="87" spans="1:11" ht="14.25" customHeight="1" x14ac:dyDescent="0.25">
      <c r="A87" s="39" t="s">
        <v>178</v>
      </c>
      <c r="B87" s="57">
        <v>9</v>
      </c>
      <c r="E87" s="43" t="s">
        <v>86</v>
      </c>
      <c r="F87" s="22"/>
      <c r="G87" s="22"/>
      <c r="J87" s="37"/>
      <c r="K87" s="37"/>
    </row>
    <row r="88" spans="1:11" ht="14.25" customHeight="1" x14ac:dyDescent="0.25">
      <c r="A88" s="39" t="s">
        <v>179</v>
      </c>
      <c r="B88" s="32">
        <v>4</v>
      </c>
      <c r="E88" s="28" t="s">
        <v>180</v>
      </c>
      <c r="F88" s="22"/>
      <c r="G88" s="22"/>
      <c r="J88" s="37"/>
      <c r="K88" s="37"/>
    </row>
    <row r="89" spans="1:11" ht="14.25" customHeight="1" x14ac:dyDescent="0.25">
      <c r="A89" s="39" t="s">
        <v>142</v>
      </c>
      <c r="B89" s="32">
        <v>80</v>
      </c>
      <c r="E89" s="34"/>
      <c r="F89" s="22"/>
      <c r="G89" s="22"/>
      <c r="J89" s="37"/>
      <c r="K89" s="37"/>
    </row>
    <row r="90" spans="1:11" ht="14.25" customHeight="1" x14ac:dyDescent="0.25">
      <c r="A90" s="39" t="s">
        <v>143</v>
      </c>
      <c r="B90" s="32">
        <v>105</v>
      </c>
      <c r="E90" s="34"/>
      <c r="F90" s="22"/>
      <c r="G90" s="22"/>
      <c r="J90" s="37"/>
      <c r="K90" s="37"/>
    </row>
    <row r="91" spans="1:11" ht="15.75" customHeight="1" x14ac:dyDescent="0.25">
      <c r="A91" s="39" t="s">
        <v>144</v>
      </c>
      <c r="B91" s="32">
        <v>75</v>
      </c>
      <c r="E91" s="34"/>
      <c r="F91" s="22"/>
      <c r="J91" s="37"/>
      <c r="K91" s="37"/>
    </row>
    <row r="92" spans="1:11" ht="15.75" customHeight="1" x14ac:dyDescent="0.25">
      <c r="A92" s="39" t="s">
        <v>145</v>
      </c>
      <c r="B92" s="32">
        <v>80</v>
      </c>
      <c r="E92" s="34"/>
      <c r="F92" s="22"/>
      <c r="J92" s="37"/>
      <c r="K92" s="37"/>
    </row>
    <row r="93" spans="1:11" ht="17.25" customHeight="1" x14ac:dyDescent="0.25">
      <c r="A93" s="39" t="s">
        <v>146</v>
      </c>
      <c r="B93" s="32">
        <v>124</v>
      </c>
      <c r="E93" s="34"/>
      <c r="I93" s="34"/>
    </row>
    <row r="94" spans="1:11" x14ac:dyDescent="0.25">
      <c r="A94" s="39" t="s">
        <v>147</v>
      </c>
      <c r="B94" s="57">
        <v>72</v>
      </c>
      <c r="E94" s="43" t="s">
        <v>86</v>
      </c>
      <c r="F94" s="45"/>
      <c r="G94" s="45"/>
      <c r="H94" s="32"/>
      <c r="I94" s="32"/>
    </row>
    <row r="95" spans="1:11" x14ac:dyDescent="0.25">
      <c r="A95" s="39" t="s">
        <v>148</v>
      </c>
      <c r="B95" s="32">
        <v>170</v>
      </c>
    </row>
    <row r="96" spans="1:11" x14ac:dyDescent="0.25">
      <c r="A96" s="39" t="s">
        <v>149</v>
      </c>
      <c r="B96" s="32">
        <v>68</v>
      </c>
      <c r="E96" s="34"/>
    </row>
    <row r="97" spans="1:5" x14ac:dyDescent="0.25">
      <c r="A97" s="39" t="s">
        <v>150</v>
      </c>
      <c r="B97" s="32">
        <v>88</v>
      </c>
    </row>
    <row r="98" spans="1:5" x14ac:dyDescent="0.25">
      <c r="A98" s="39" t="s">
        <v>181</v>
      </c>
      <c r="B98" s="57">
        <v>41</v>
      </c>
      <c r="E98" s="43" t="s">
        <v>86</v>
      </c>
    </row>
    <row r="99" spans="1:5" x14ac:dyDescent="0.25">
      <c r="A99" s="39" t="s">
        <v>182</v>
      </c>
      <c r="B99" s="32">
        <v>11</v>
      </c>
      <c r="E99" s="28" t="s">
        <v>180</v>
      </c>
    </row>
    <row r="100" spans="1:5" x14ac:dyDescent="0.25">
      <c r="A100" s="39" t="s">
        <v>152</v>
      </c>
      <c r="B100" s="32">
        <v>20</v>
      </c>
      <c r="E100" s="34"/>
    </row>
    <row r="101" spans="1:5" x14ac:dyDescent="0.25">
      <c r="A101" s="39" t="s">
        <v>153</v>
      </c>
      <c r="B101" s="32">
        <v>54</v>
      </c>
    </row>
    <row r="102" spans="1:5" x14ac:dyDescent="0.25">
      <c r="A102" s="39" t="s">
        <v>183</v>
      </c>
      <c r="B102" s="32">
        <v>11</v>
      </c>
      <c r="E102" s="28" t="s">
        <v>180</v>
      </c>
    </row>
    <row r="103" spans="1:5" x14ac:dyDescent="0.25">
      <c r="A103" s="39" t="s">
        <v>184</v>
      </c>
      <c r="B103" s="57">
        <v>8</v>
      </c>
      <c r="E103" s="43" t="s">
        <v>86</v>
      </c>
    </row>
    <row r="104" spans="1:5" x14ac:dyDescent="0.25">
      <c r="A104" s="39" t="s">
        <v>118</v>
      </c>
      <c r="C104" s="58">
        <v>0</v>
      </c>
    </row>
    <row r="105" spans="1:5" x14ac:dyDescent="0.25">
      <c r="A105" s="39" t="s">
        <v>118</v>
      </c>
      <c r="C105" s="58">
        <v>0</v>
      </c>
    </row>
    <row r="106" spans="1:5" x14ac:dyDescent="0.25">
      <c r="A106" s="39" t="s">
        <v>118</v>
      </c>
      <c r="C106" s="58">
        <v>0</v>
      </c>
    </row>
    <row r="107" spans="1:5" ht="26.25" x14ac:dyDescent="0.25">
      <c r="A107" s="31" t="s">
        <v>161</v>
      </c>
      <c r="B107" s="44">
        <f>SUM(B82:B106)</f>
        <v>13924</v>
      </c>
      <c r="C107" s="44">
        <f>SUM(C82:C106)</f>
        <v>2277</v>
      </c>
    </row>
    <row r="110" spans="1:5" x14ac:dyDescent="0.25">
      <c r="A110" s="59" t="s">
        <v>154</v>
      </c>
    </row>
    <row r="111" spans="1:5" ht="25.5" x14ac:dyDescent="0.25">
      <c r="A111" s="26" t="s">
        <v>50</v>
      </c>
      <c r="B111" s="30" t="s">
        <v>51</v>
      </c>
      <c r="C111" s="30" t="s">
        <v>64</v>
      </c>
    </row>
    <row r="112" spans="1:5" x14ac:dyDescent="0.25">
      <c r="A112" s="27" t="s">
        <v>52</v>
      </c>
      <c r="B112">
        <v>25</v>
      </c>
      <c r="C112">
        <v>22</v>
      </c>
    </row>
    <row r="113" spans="1:6" x14ac:dyDescent="0.25">
      <c r="A113" s="27" t="s">
        <v>53</v>
      </c>
      <c r="B113">
        <v>24</v>
      </c>
      <c r="C113">
        <v>20</v>
      </c>
    </row>
    <row r="114" spans="1:6" x14ac:dyDescent="0.25">
      <c r="A114" s="27" t="s">
        <v>54</v>
      </c>
      <c r="B114">
        <v>27</v>
      </c>
      <c r="C114">
        <v>22</v>
      </c>
    </row>
    <row r="115" spans="1:6" x14ac:dyDescent="0.25">
      <c r="A115" s="27" t="s">
        <v>55</v>
      </c>
      <c r="B115">
        <v>23</v>
      </c>
      <c r="C115">
        <v>19</v>
      </c>
    </row>
    <row r="116" spans="1:6" x14ac:dyDescent="0.25">
      <c r="A116" s="27" t="s">
        <v>56</v>
      </c>
      <c r="B116">
        <v>26</v>
      </c>
      <c r="C116">
        <v>22</v>
      </c>
    </row>
    <row r="117" spans="1:6" x14ac:dyDescent="0.25">
      <c r="A117" s="27" t="s">
        <v>57</v>
      </c>
      <c r="B117">
        <v>25</v>
      </c>
      <c r="C117">
        <v>21</v>
      </c>
    </row>
    <row r="118" spans="1:6" x14ac:dyDescent="0.25">
      <c r="A118" s="27" t="s">
        <v>58</v>
      </c>
      <c r="B118">
        <v>26</v>
      </c>
      <c r="C118">
        <v>22</v>
      </c>
    </row>
    <row r="119" spans="1:6" x14ac:dyDescent="0.25">
      <c r="A119" s="27" t="s">
        <v>59</v>
      </c>
      <c r="B119">
        <v>26</v>
      </c>
      <c r="C119">
        <v>22</v>
      </c>
    </row>
    <row r="120" spans="1:6" x14ac:dyDescent="0.25">
      <c r="A120" s="27" t="s">
        <v>60</v>
      </c>
      <c r="B120">
        <v>25</v>
      </c>
      <c r="C120">
        <v>20</v>
      </c>
    </row>
    <row r="121" spans="1:6" x14ac:dyDescent="0.25">
      <c r="A121" s="27" t="s">
        <v>61</v>
      </c>
    </row>
    <row r="122" spans="1:6" x14ac:dyDescent="0.25">
      <c r="A122" s="27" t="s">
        <v>62</v>
      </c>
    </row>
    <row r="123" spans="1:6" x14ac:dyDescent="0.25">
      <c r="A123" s="27" t="s">
        <v>63</v>
      </c>
    </row>
    <row r="124" spans="1:6" x14ac:dyDescent="0.25">
      <c r="A124" s="55" t="s">
        <v>130</v>
      </c>
      <c r="B124">
        <f>SUM(B112:B123)</f>
        <v>227</v>
      </c>
      <c r="C124">
        <f>SUM(C112:C123)</f>
        <v>190</v>
      </c>
    </row>
    <row r="125" spans="1:6" x14ac:dyDescent="0.25">
      <c r="A125" s="27"/>
      <c r="B125" s="22"/>
    </row>
    <row r="126" spans="1:6" ht="51.75" x14ac:dyDescent="0.25">
      <c r="A126" s="31" t="s">
        <v>69</v>
      </c>
      <c r="B126" s="32">
        <v>40</v>
      </c>
      <c r="C126" s="32">
        <v>9</v>
      </c>
      <c r="D126" s="56" t="s">
        <v>106</v>
      </c>
      <c r="E126" s="33" t="s">
        <v>131</v>
      </c>
      <c r="F126" s="33" t="s">
        <v>106</v>
      </c>
    </row>
    <row r="127" spans="1:6" x14ac:dyDescent="0.25">
      <c r="A127" s="31" t="s">
        <v>74</v>
      </c>
      <c r="B127" s="32">
        <f>ROUND(((0)/B124),2)</f>
        <v>0</v>
      </c>
      <c r="C127" s="32"/>
      <c r="E127" s="34"/>
    </row>
    <row r="128" spans="1:6" x14ac:dyDescent="0.25">
      <c r="A128" s="31" t="s">
        <v>132</v>
      </c>
      <c r="B128" s="32">
        <f>ROUND(((16)/B124),2)</f>
        <v>7.0000000000000007E-2</v>
      </c>
      <c r="C128" s="36"/>
      <c r="E128" s="34" t="s">
        <v>133</v>
      </c>
    </row>
    <row r="129" spans="1:6" x14ac:dyDescent="0.25">
      <c r="A129" s="31" t="s">
        <v>134</v>
      </c>
      <c r="B129" s="36">
        <f>ROUND((202/B124),2)</f>
        <v>0.89</v>
      </c>
      <c r="C129" s="36"/>
      <c r="E129" s="34" t="s">
        <v>135</v>
      </c>
    </row>
    <row r="130" spans="1:6" x14ac:dyDescent="0.25">
      <c r="A130" s="31" t="s">
        <v>136</v>
      </c>
      <c r="B130" s="36">
        <f>ROUND((221/B124),2)</f>
        <v>0.97</v>
      </c>
      <c r="C130" s="36"/>
      <c r="E130" s="34" t="s">
        <v>137</v>
      </c>
    </row>
    <row r="131" spans="1:6" x14ac:dyDescent="0.25">
      <c r="A131" s="31" t="s">
        <v>138</v>
      </c>
      <c r="B131" s="36">
        <f>ROUND((227/B124),2)</f>
        <v>1</v>
      </c>
      <c r="C131" s="36"/>
      <c r="E131" s="34" t="s">
        <v>139</v>
      </c>
    </row>
    <row r="132" spans="1:6" x14ac:dyDescent="0.25">
      <c r="A132" s="31" t="s">
        <v>78</v>
      </c>
      <c r="B132" s="32"/>
      <c r="C132" s="36">
        <f>ROUND((0/C124),2)</f>
        <v>0</v>
      </c>
      <c r="E132" s="34"/>
    </row>
    <row r="133" spans="1:6" x14ac:dyDescent="0.25">
      <c r="A133" s="31" t="s">
        <v>79</v>
      </c>
      <c r="B133" s="36">
        <f>SUM(B139:B152)/B124</f>
        <v>3.8017621145374449</v>
      </c>
      <c r="C133" s="36">
        <f>SUM(C153:C154)/C124</f>
        <v>0</v>
      </c>
      <c r="D133" s="37"/>
      <c r="E133" s="34"/>
    </row>
    <row r="134" spans="1:6" x14ac:dyDescent="0.25">
      <c r="A134" s="31" t="s">
        <v>80</v>
      </c>
      <c r="B134" s="36">
        <f>SUM(B126:B133)</f>
        <v>46.731762114537446</v>
      </c>
      <c r="C134" s="36">
        <f>SUM(C126:C133)</f>
        <v>9</v>
      </c>
      <c r="D134" s="37"/>
      <c r="E134" s="37"/>
    </row>
    <row r="135" spans="1:6" x14ac:dyDescent="0.25">
      <c r="A135" s="31" t="s">
        <v>81</v>
      </c>
      <c r="B135" s="32"/>
      <c r="C135" s="32"/>
    </row>
    <row r="136" spans="1:6" ht="26.25" x14ac:dyDescent="0.25">
      <c r="A136" s="39" t="s">
        <v>82</v>
      </c>
      <c r="B136" s="40">
        <f>B126*B124</f>
        <v>9080</v>
      </c>
      <c r="C136" s="40">
        <f>C126*C124</f>
        <v>1710</v>
      </c>
    </row>
    <row r="137" spans="1:6" ht="30" x14ac:dyDescent="0.25">
      <c r="A137" s="41" t="s">
        <v>83</v>
      </c>
      <c r="B137" s="42">
        <f>ROUND((SUM(B127:B132)*B124),0)</f>
        <v>665</v>
      </c>
      <c r="C137" s="42">
        <f>ROUND((SUM(C127:C132)*C124),0)</f>
        <v>0</v>
      </c>
    </row>
    <row r="138" spans="1:6" ht="26.25" x14ac:dyDescent="0.25">
      <c r="A138" s="31" t="s">
        <v>84</v>
      </c>
      <c r="F138" s="22"/>
    </row>
    <row r="139" spans="1:6" x14ac:dyDescent="0.25">
      <c r="A139" s="39" t="s">
        <v>140</v>
      </c>
      <c r="B139" s="32">
        <v>145</v>
      </c>
      <c r="F139" s="22"/>
    </row>
    <row r="140" spans="1:6" x14ac:dyDescent="0.25">
      <c r="A140" s="39" t="s">
        <v>156</v>
      </c>
      <c r="B140" s="32">
        <v>9</v>
      </c>
      <c r="E140" s="43" t="s">
        <v>86</v>
      </c>
      <c r="F140" s="22"/>
    </row>
    <row r="141" spans="1:6" x14ac:dyDescent="0.25">
      <c r="A141" s="39" t="s">
        <v>142</v>
      </c>
      <c r="B141" s="32">
        <v>80</v>
      </c>
      <c r="E141" s="34"/>
      <c r="F141" s="22"/>
    </row>
    <row r="142" spans="1:6" x14ac:dyDescent="0.25">
      <c r="A142" s="39" t="s">
        <v>143</v>
      </c>
      <c r="B142" s="32">
        <v>105</v>
      </c>
      <c r="E142" s="34"/>
      <c r="F142" s="22"/>
    </row>
    <row r="143" spans="1:6" x14ac:dyDescent="0.25">
      <c r="A143" s="39" t="s">
        <v>157</v>
      </c>
      <c r="B143" s="32"/>
      <c r="E143" s="34"/>
      <c r="F143" s="22"/>
    </row>
    <row r="144" spans="1:6" x14ac:dyDescent="0.25">
      <c r="A144" s="39" t="s">
        <v>145</v>
      </c>
      <c r="B144" s="32">
        <v>80</v>
      </c>
      <c r="E144" s="34"/>
      <c r="F144" s="22"/>
    </row>
    <row r="145" spans="1:6" x14ac:dyDescent="0.25">
      <c r="A145" s="39" t="s">
        <v>158</v>
      </c>
      <c r="B145" s="32">
        <v>101</v>
      </c>
      <c r="E145" s="34"/>
      <c r="F145" s="22"/>
    </row>
    <row r="146" spans="1:6" x14ac:dyDescent="0.25">
      <c r="A146" s="39" t="s">
        <v>147</v>
      </c>
      <c r="B146" s="57">
        <v>72</v>
      </c>
      <c r="E146" s="43" t="s">
        <v>86</v>
      </c>
      <c r="F146" s="22"/>
    </row>
    <row r="147" spans="1:6" x14ac:dyDescent="0.25">
      <c r="A147" s="39" t="s">
        <v>159</v>
      </c>
      <c r="B147" s="32">
        <v>95</v>
      </c>
    </row>
    <row r="148" spans="1:6" x14ac:dyDescent="0.25">
      <c r="A148" s="39" t="s">
        <v>149</v>
      </c>
      <c r="B148" s="32">
        <v>68</v>
      </c>
      <c r="E148" s="34"/>
      <c r="F148" s="45"/>
    </row>
    <row r="149" spans="1:6" x14ac:dyDescent="0.25">
      <c r="A149" s="39" t="s">
        <v>150</v>
      </c>
      <c r="B149" s="32">
        <v>88</v>
      </c>
    </row>
    <row r="150" spans="1:6" x14ac:dyDescent="0.25">
      <c r="A150" s="39" t="s">
        <v>151</v>
      </c>
      <c r="B150" s="57"/>
      <c r="E150" s="43" t="s">
        <v>86</v>
      </c>
    </row>
    <row r="151" spans="1:6" x14ac:dyDescent="0.25">
      <c r="A151" s="39" t="s">
        <v>152</v>
      </c>
      <c r="B151" s="32">
        <v>20</v>
      </c>
      <c r="E151" s="34"/>
    </row>
    <row r="152" spans="1:6" x14ac:dyDescent="0.25">
      <c r="A152" s="39" t="s">
        <v>160</v>
      </c>
      <c r="B152" s="32"/>
    </row>
    <row r="153" spans="1:6" x14ac:dyDescent="0.25">
      <c r="A153" s="39" t="s">
        <v>118</v>
      </c>
      <c r="C153" s="58">
        <v>0</v>
      </c>
    </row>
    <row r="154" spans="1:6" x14ac:dyDescent="0.25">
      <c r="A154" s="39" t="s">
        <v>118</v>
      </c>
      <c r="C154" s="58">
        <v>0</v>
      </c>
    </row>
    <row r="155" spans="1:6" x14ac:dyDescent="0.25">
      <c r="A155" s="39" t="s">
        <v>118</v>
      </c>
      <c r="C155" s="58">
        <v>0</v>
      </c>
    </row>
    <row r="156" spans="1:6" ht="26.25" x14ac:dyDescent="0.25">
      <c r="A156" s="31" t="s">
        <v>162</v>
      </c>
      <c r="B156" s="44">
        <f>SUM(B136:B155)</f>
        <v>10608</v>
      </c>
      <c r="C156" s="44">
        <f>SUM(C136:C155)</f>
        <v>1710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1"/>
  <sheetViews>
    <sheetView workbookViewId="0">
      <selection activeCell="A17" sqref="A17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7" customWidth="1"/>
    <col min="16" max="16" width="12.7109375" bestFit="1" customWidth="1"/>
  </cols>
  <sheetData>
    <row r="1" spans="1:18" ht="30" x14ac:dyDescent="0.25">
      <c r="A1" t="s">
        <v>19</v>
      </c>
      <c r="B1" t="s">
        <v>20</v>
      </c>
      <c r="M1" s="63" t="s">
        <v>168</v>
      </c>
      <c r="N1">
        <v>40</v>
      </c>
      <c r="O1">
        <v>9</v>
      </c>
      <c r="P1" t="s">
        <v>106</v>
      </c>
      <c r="Q1" t="s">
        <v>131</v>
      </c>
      <c r="R1" t="s">
        <v>106</v>
      </c>
    </row>
    <row r="2" spans="1:18" x14ac:dyDescent="0.25">
      <c r="M2" t="s">
        <v>74</v>
      </c>
      <c r="N2">
        <v>0</v>
      </c>
    </row>
    <row r="3" spans="1:18" x14ac:dyDescent="0.25">
      <c r="A3" s="1" t="s">
        <v>172</v>
      </c>
      <c r="B3" s="2"/>
      <c r="C3" s="2"/>
      <c r="D3" s="2"/>
      <c r="E3" s="2"/>
      <c r="F3" s="2"/>
      <c r="G3" s="2"/>
      <c r="H3" s="2"/>
      <c r="I3" s="2"/>
      <c r="J3" s="2"/>
      <c r="M3" t="s">
        <v>132</v>
      </c>
      <c r="N3">
        <v>7.0000000000000007E-2</v>
      </c>
      <c r="Q3" t="s">
        <v>133</v>
      </c>
    </row>
    <row r="4" spans="1:18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173</v>
      </c>
      <c r="M4" t="s">
        <v>134</v>
      </c>
      <c r="N4">
        <v>0.89</v>
      </c>
      <c r="Q4" t="s">
        <v>135</v>
      </c>
    </row>
    <row r="5" spans="1:18" x14ac:dyDescent="0.25">
      <c r="A5" s="3" t="s">
        <v>10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6">
        <v>190</v>
      </c>
      <c r="M5" t="s">
        <v>136</v>
      </c>
      <c r="N5">
        <v>0.97</v>
      </c>
      <c r="O5" s="19"/>
      <c r="Q5" t="s">
        <v>137</v>
      </c>
    </row>
    <row r="6" spans="1:18" x14ac:dyDescent="0.25">
      <c r="A6" s="7" t="s">
        <v>11</v>
      </c>
      <c r="B6" s="8">
        <v>23</v>
      </c>
      <c r="C6" s="8">
        <v>0</v>
      </c>
      <c r="D6" s="8">
        <v>0</v>
      </c>
      <c r="E6" s="8">
        <v>0</v>
      </c>
      <c r="F6" s="9">
        <v>3.78</v>
      </c>
      <c r="G6" s="9">
        <v>2.86</v>
      </c>
      <c r="H6" s="53">
        <v>0</v>
      </c>
      <c r="I6" s="9">
        <v>29.64</v>
      </c>
      <c r="J6" s="6">
        <v>1710</v>
      </c>
      <c r="M6" t="s">
        <v>138</v>
      </c>
      <c r="N6">
        <v>1</v>
      </c>
      <c r="O6" s="19"/>
      <c r="Q6" t="s">
        <v>139</v>
      </c>
    </row>
    <row r="7" spans="1:18" x14ac:dyDescent="0.25">
      <c r="A7" s="7" t="s">
        <v>12</v>
      </c>
      <c r="B7" s="8">
        <v>469</v>
      </c>
      <c r="C7" s="8">
        <v>297</v>
      </c>
      <c r="D7" s="8">
        <v>1</v>
      </c>
      <c r="E7" s="8">
        <v>102.71</v>
      </c>
      <c r="F7" s="9">
        <v>24.14</v>
      </c>
      <c r="G7" s="9">
        <v>0</v>
      </c>
      <c r="H7" s="53">
        <v>0</v>
      </c>
      <c r="I7" s="9">
        <v>893.85</v>
      </c>
      <c r="J7" s="6">
        <v>10608</v>
      </c>
      <c r="M7" t="s">
        <v>78</v>
      </c>
      <c r="O7" s="19">
        <v>0</v>
      </c>
    </row>
    <row r="8" spans="1:18" x14ac:dyDescent="0.25">
      <c r="A8" s="7" t="s">
        <v>13</v>
      </c>
      <c r="B8" s="8">
        <f t="shared" ref="B8:H8" si="0">SUM(B5:B7)</f>
        <v>492</v>
      </c>
      <c r="C8" s="8">
        <f t="shared" si="0"/>
        <v>297</v>
      </c>
      <c r="D8" s="8">
        <f t="shared" si="0"/>
        <v>1</v>
      </c>
      <c r="E8" s="8">
        <f t="shared" si="0"/>
        <v>102.71</v>
      </c>
      <c r="F8" s="9">
        <f t="shared" si="0"/>
        <v>27.92</v>
      </c>
      <c r="G8" s="9">
        <f t="shared" si="0"/>
        <v>2.86</v>
      </c>
      <c r="H8" s="9">
        <f t="shared" si="0"/>
        <v>0</v>
      </c>
      <c r="I8" s="9">
        <f>SUM(I5:I7)</f>
        <v>923.49</v>
      </c>
      <c r="J8" s="8"/>
      <c r="M8" t="s">
        <v>79</v>
      </c>
      <c r="N8">
        <v>3.8017621145374449</v>
      </c>
      <c r="O8" s="24">
        <v>0</v>
      </c>
    </row>
    <row r="9" spans="1:18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80</v>
      </c>
      <c r="N9">
        <v>46.731762114537446</v>
      </c>
      <c r="O9" s="22">
        <v>9</v>
      </c>
    </row>
    <row r="10" spans="1:1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81</v>
      </c>
      <c r="O10" s="19"/>
    </row>
    <row r="11" spans="1:18" ht="30" x14ac:dyDescent="0.25">
      <c r="A11" s="1" t="s">
        <v>172</v>
      </c>
      <c r="B11" s="7"/>
      <c r="C11" s="7"/>
      <c r="D11" s="7"/>
      <c r="E11" s="7"/>
      <c r="F11" s="7"/>
      <c r="G11" s="7"/>
      <c r="H11" s="7"/>
      <c r="I11" s="7"/>
      <c r="J11" s="7"/>
      <c r="M11" s="54" t="s">
        <v>169</v>
      </c>
      <c r="N11">
        <v>9080</v>
      </c>
      <c r="O11" s="19">
        <v>1710</v>
      </c>
    </row>
    <row r="12" spans="1:18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83</v>
      </c>
      <c r="N12">
        <v>665</v>
      </c>
      <c r="O12" s="22">
        <v>0</v>
      </c>
    </row>
    <row r="13" spans="1:18" x14ac:dyDescent="0.25">
      <c r="A13" s="7" t="s">
        <v>15</v>
      </c>
      <c r="B13" s="12">
        <f>B5/$J$6</f>
        <v>0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 t="shared" ref="C13:I14" si="1">I5/$J$6</f>
        <v>0</v>
      </c>
      <c r="J13" s="7"/>
      <c r="M13" s="62" t="s">
        <v>170</v>
      </c>
    </row>
    <row r="14" spans="1:18" x14ac:dyDescent="0.25">
      <c r="A14" s="7" t="s">
        <v>17</v>
      </c>
      <c r="B14" s="12">
        <f>B6/$J$6</f>
        <v>1.3450292397660818E-2</v>
      </c>
      <c r="C14" s="12">
        <f t="shared" si="1"/>
        <v>0</v>
      </c>
      <c r="D14" s="12">
        <f t="shared" si="1"/>
        <v>0</v>
      </c>
      <c r="E14" s="12">
        <f t="shared" si="1"/>
        <v>0</v>
      </c>
      <c r="F14" s="12">
        <f t="shared" si="1"/>
        <v>2.2105263157894735E-3</v>
      </c>
      <c r="G14" s="12">
        <f t="shared" si="1"/>
        <v>1.6725146198830409E-3</v>
      </c>
      <c r="H14" s="12">
        <f t="shared" si="1"/>
        <v>0</v>
      </c>
      <c r="I14" s="12">
        <f t="shared" si="1"/>
        <v>1.7333333333333333E-2</v>
      </c>
      <c r="J14" s="7"/>
      <c r="M14" t="s">
        <v>140</v>
      </c>
      <c r="N14">
        <v>145</v>
      </c>
    </row>
    <row r="15" spans="1:18" x14ac:dyDescent="0.25">
      <c r="A15" s="7" t="s">
        <v>18</v>
      </c>
      <c r="B15" s="12">
        <f>B7/$J$7</f>
        <v>4.421191553544495E-2</v>
      </c>
      <c r="C15" s="12">
        <f t="shared" ref="C15:I15" si="2">C7/$J$7</f>
        <v>2.7997737556561087E-2</v>
      </c>
      <c r="D15" s="12">
        <f t="shared" si="2"/>
        <v>9.4268476621417802E-5</v>
      </c>
      <c r="E15" s="12">
        <f t="shared" si="2"/>
        <v>9.6823152337858209E-3</v>
      </c>
      <c r="F15" s="12">
        <f t="shared" si="2"/>
        <v>2.2756410256410259E-3</v>
      </c>
      <c r="G15" s="12">
        <f t="shared" si="2"/>
        <v>0</v>
      </c>
      <c r="H15" s="12">
        <f t="shared" si="2"/>
        <v>0</v>
      </c>
      <c r="I15" s="12">
        <f t="shared" si="2"/>
        <v>8.4261877828054305E-2</v>
      </c>
      <c r="J15" s="7"/>
      <c r="M15" t="s">
        <v>164</v>
      </c>
      <c r="N15">
        <v>9</v>
      </c>
      <c r="Q15" t="s">
        <v>86</v>
      </c>
    </row>
    <row r="16" spans="1:18" x14ac:dyDescent="0.25">
      <c r="M16" t="s">
        <v>142</v>
      </c>
      <c r="N16">
        <v>80</v>
      </c>
    </row>
    <row r="17" spans="13:17" x14ac:dyDescent="0.25">
      <c r="M17" t="s">
        <v>143</v>
      </c>
      <c r="N17">
        <v>105</v>
      </c>
    </row>
    <row r="18" spans="13:17" x14ac:dyDescent="0.25">
      <c r="M18" t="s">
        <v>144</v>
      </c>
    </row>
    <row r="19" spans="13:17" x14ac:dyDescent="0.25">
      <c r="M19" t="s">
        <v>145</v>
      </c>
      <c r="N19">
        <v>80</v>
      </c>
    </row>
    <row r="20" spans="13:17" x14ac:dyDescent="0.25">
      <c r="M20" t="s">
        <v>165</v>
      </c>
      <c r="N20">
        <v>101</v>
      </c>
    </row>
    <row r="21" spans="13:17" x14ac:dyDescent="0.25">
      <c r="M21" t="s">
        <v>147</v>
      </c>
      <c r="N21">
        <v>72</v>
      </c>
      <c r="Q21" t="s">
        <v>86</v>
      </c>
    </row>
    <row r="22" spans="13:17" x14ac:dyDescent="0.25">
      <c r="M22" t="s">
        <v>166</v>
      </c>
      <c r="N22">
        <v>95</v>
      </c>
    </row>
    <row r="23" spans="13:17" x14ac:dyDescent="0.25">
      <c r="M23" t="s">
        <v>149</v>
      </c>
      <c r="N23">
        <v>68</v>
      </c>
    </row>
    <row r="24" spans="13:17" x14ac:dyDescent="0.25">
      <c r="M24" t="s">
        <v>150</v>
      </c>
      <c r="N24">
        <v>88</v>
      </c>
    </row>
    <row r="25" spans="13:17" x14ac:dyDescent="0.25">
      <c r="M25" t="s">
        <v>151</v>
      </c>
      <c r="Q25" t="s">
        <v>86</v>
      </c>
    </row>
    <row r="26" spans="13:17" x14ac:dyDescent="0.25">
      <c r="M26" t="s">
        <v>152</v>
      </c>
      <c r="N26">
        <v>20</v>
      </c>
    </row>
    <row r="27" spans="13:17" x14ac:dyDescent="0.25">
      <c r="M27" t="s">
        <v>167</v>
      </c>
    </row>
    <row r="28" spans="13:17" x14ac:dyDescent="0.25">
      <c r="M28" t="s">
        <v>118</v>
      </c>
      <c r="O28">
        <v>0</v>
      </c>
    </row>
    <row r="29" spans="13:17" x14ac:dyDescent="0.25">
      <c r="M29" t="s">
        <v>118</v>
      </c>
      <c r="O29">
        <v>0</v>
      </c>
    </row>
    <row r="30" spans="13:17" x14ac:dyDescent="0.25">
      <c r="M30" t="s">
        <v>118</v>
      </c>
      <c r="O30">
        <v>0</v>
      </c>
    </row>
    <row r="31" spans="13:17" x14ac:dyDescent="0.25">
      <c r="M31" s="62" t="s">
        <v>171</v>
      </c>
      <c r="N31">
        <v>10608</v>
      </c>
      <c r="O31">
        <v>1710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6"/>
  <sheetViews>
    <sheetView workbookViewId="0">
      <selection activeCell="I9" sqref="I9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1.7109375" customWidth="1"/>
    <col min="16" max="16" width="9.140625" customWidth="1"/>
    <col min="17" max="17" width="13.85546875" customWidth="1"/>
  </cols>
  <sheetData>
    <row r="1" spans="1:18" ht="30" x14ac:dyDescent="0.25">
      <c r="A1" t="s">
        <v>19</v>
      </c>
      <c r="B1" t="s">
        <v>20</v>
      </c>
      <c r="M1" s="54" t="s">
        <v>69</v>
      </c>
      <c r="N1">
        <v>40</v>
      </c>
      <c r="O1">
        <v>9</v>
      </c>
      <c r="P1" s="54" t="s">
        <v>106</v>
      </c>
      <c r="Q1" s="54" t="s">
        <v>131</v>
      </c>
      <c r="R1" s="54" t="s">
        <v>106</v>
      </c>
    </row>
    <row r="2" spans="1:18" x14ac:dyDescent="0.25">
      <c r="M2" t="s">
        <v>74</v>
      </c>
      <c r="N2">
        <v>0</v>
      </c>
    </row>
    <row r="3" spans="1:18" x14ac:dyDescent="0.25">
      <c r="A3" s="1" t="s">
        <v>187</v>
      </c>
      <c r="B3" s="2"/>
      <c r="C3" s="2"/>
      <c r="D3" s="2"/>
      <c r="E3" s="2"/>
      <c r="F3" s="2"/>
      <c r="G3" s="2"/>
      <c r="H3" s="2"/>
      <c r="I3" s="2"/>
      <c r="J3" s="2"/>
      <c r="M3" t="s">
        <v>132</v>
      </c>
      <c r="N3">
        <v>0.05</v>
      </c>
      <c r="Q3" t="s">
        <v>133</v>
      </c>
    </row>
    <row r="4" spans="1:18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186</v>
      </c>
      <c r="M4" t="s">
        <v>134</v>
      </c>
      <c r="N4">
        <v>0.67</v>
      </c>
      <c r="Q4" t="s">
        <v>135</v>
      </c>
    </row>
    <row r="5" spans="1:18" x14ac:dyDescent="0.25">
      <c r="A5" s="3" t="s">
        <v>10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6">
        <v>253</v>
      </c>
      <c r="M5" t="s">
        <v>136</v>
      </c>
      <c r="N5">
        <v>0.73</v>
      </c>
      <c r="O5" s="19"/>
      <c r="Q5" t="s">
        <v>137</v>
      </c>
    </row>
    <row r="6" spans="1:18" x14ac:dyDescent="0.25">
      <c r="A6" s="7" t="s">
        <v>11</v>
      </c>
      <c r="B6" s="8">
        <v>33</v>
      </c>
      <c r="C6" s="8">
        <v>0</v>
      </c>
      <c r="D6" s="8">
        <v>0</v>
      </c>
      <c r="E6" s="8">
        <v>0</v>
      </c>
      <c r="F6" s="9">
        <v>5.08</v>
      </c>
      <c r="G6" s="9">
        <v>2.86</v>
      </c>
      <c r="H6" s="53">
        <v>0</v>
      </c>
      <c r="I6" s="9">
        <v>40.94</v>
      </c>
      <c r="J6" s="6">
        <v>2277</v>
      </c>
      <c r="M6" t="s">
        <v>138</v>
      </c>
      <c r="N6">
        <v>0.75</v>
      </c>
      <c r="O6" s="19"/>
      <c r="Q6" t="s">
        <v>139</v>
      </c>
    </row>
    <row r="7" spans="1:18" x14ac:dyDescent="0.25">
      <c r="A7" s="7" t="s">
        <v>12</v>
      </c>
      <c r="B7" s="8">
        <v>594</v>
      </c>
      <c r="C7" s="8">
        <v>378</v>
      </c>
      <c r="D7" s="8">
        <v>4</v>
      </c>
      <c r="E7" s="8">
        <v>132.12</v>
      </c>
      <c r="F7" s="9">
        <v>31.84</v>
      </c>
      <c r="G7" s="53">
        <v>0</v>
      </c>
      <c r="H7" s="53">
        <v>0</v>
      </c>
      <c r="I7" s="9">
        <v>1139.96</v>
      </c>
      <c r="J7" s="6">
        <v>13924</v>
      </c>
      <c r="M7" t="s">
        <v>175</v>
      </c>
      <c r="N7" s="22"/>
      <c r="O7" s="19"/>
      <c r="Q7" t="s">
        <v>176</v>
      </c>
    </row>
    <row r="8" spans="1:18" x14ac:dyDescent="0.25">
      <c r="A8" s="7" t="s">
        <v>13</v>
      </c>
      <c r="B8" s="8">
        <f t="shared" ref="B8:H8" si="0">SUM(B5:B7)</f>
        <v>627</v>
      </c>
      <c r="C8" s="8">
        <f t="shared" si="0"/>
        <v>378</v>
      </c>
      <c r="D8" s="8">
        <f t="shared" si="0"/>
        <v>4</v>
      </c>
      <c r="E8" s="8">
        <f t="shared" si="0"/>
        <v>132.12</v>
      </c>
      <c r="F8" s="9">
        <f t="shared" si="0"/>
        <v>36.92</v>
      </c>
      <c r="G8" s="9">
        <f t="shared" si="0"/>
        <v>2.86</v>
      </c>
      <c r="H8" s="9">
        <f t="shared" si="0"/>
        <v>0</v>
      </c>
      <c r="I8" s="9">
        <f>SUM(I5:I7)</f>
        <v>1180.9000000000001</v>
      </c>
      <c r="J8" s="8"/>
      <c r="M8" t="s">
        <v>79</v>
      </c>
      <c r="N8" s="22">
        <v>3.9072847682119205</v>
      </c>
      <c r="O8" s="24">
        <v>0</v>
      </c>
    </row>
    <row r="9" spans="1:18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80</v>
      </c>
      <c r="N9">
        <v>46.107284768211919</v>
      </c>
      <c r="O9" s="22">
        <v>9</v>
      </c>
    </row>
    <row r="10" spans="1:1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81</v>
      </c>
      <c r="O10" s="19"/>
    </row>
    <row r="11" spans="1:18" ht="30" x14ac:dyDescent="0.25">
      <c r="A11" s="1" t="s">
        <v>187</v>
      </c>
      <c r="B11" s="7"/>
      <c r="C11" s="7"/>
      <c r="D11" s="7"/>
      <c r="E11" s="7"/>
      <c r="F11" s="7"/>
      <c r="G11" s="7"/>
      <c r="H11" s="7"/>
      <c r="I11" s="7"/>
      <c r="J11" s="7"/>
      <c r="M11" s="54" t="s">
        <v>82</v>
      </c>
      <c r="N11">
        <v>12080</v>
      </c>
      <c r="O11" s="19">
        <v>2277</v>
      </c>
    </row>
    <row r="12" spans="1:18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83</v>
      </c>
      <c r="N12">
        <v>664</v>
      </c>
      <c r="O12" s="22">
        <v>0</v>
      </c>
    </row>
    <row r="13" spans="1:18" x14ac:dyDescent="0.25">
      <c r="A13" s="7" t="s">
        <v>15</v>
      </c>
      <c r="B13" s="12">
        <f>B5/$J$6</f>
        <v>0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 t="shared" ref="C13:I14" si="1">I5/$J$6</f>
        <v>0</v>
      </c>
      <c r="J13" s="7"/>
      <c r="M13" t="s">
        <v>84</v>
      </c>
    </row>
    <row r="14" spans="1:18" x14ac:dyDescent="0.25">
      <c r="A14" s="7" t="s">
        <v>17</v>
      </c>
      <c r="B14" s="12">
        <f>B6/$J$6</f>
        <v>1.4492753623188406E-2</v>
      </c>
      <c r="C14" s="12">
        <f t="shared" si="1"/>
        <v>0</v>
      </c>
      <c r="D14" s="12">
        <f t="shared" si="1"/>
        <v>0</v>
      </c>
      <c r="E14" s="12">
        <f t="shared" si="1"/>
        <v>0</v>
      </c>
      <c r="F14" s="12">
        <f t="shared" si="1"/>
        <v>2.2310057092665789E-3</v>
      </c>
      <c r="G14" s="12">
        <f t="shared" si="1"/>
        <v>1.2560386473429951E-3</v>
      </c>
      <c r="H14" s="12">
        <f t="shared" si="1"/>
        <v>0</v>
      </c>
      <c r="I14" s="12">
        <f t="shared" si="1"/>
        <v>1.7979797979797978E-2</v>
      </c>
      <c r="J14" s="7"/>
      <c r="M14" t="s">
        <v>140</v>
      </c>
      <c r="N14">
        <v>145</v>
      </c>
    </row>
    <row r="15" spans="1:18" x14ac:dyDescent="0.25">
      <c r="A15" s="7" t="s">
        <v>18</v>
      </c>
      <c r="B15" s="12">
        <f>B7/$J$7</f>
        <v>4.266015512783683E-2</v>
      </c>
      <c r="C15" s="12">
        <f t="shared" ref="C15:I15" si="2">C7/$J$7</f>
        <v>2.7147371444987071E-2</v>
      </c>
      <c r="D15" s="12">
        <f t="shared" si="2"/>
        <v>2.8727377190462512E-4</v>
      </c>
      <c r="E15" s="12">
        <f t="shared" si="2"/>
        <v>9.4886526860097683E-3</v>
      </c>
      <c r="F15" s="12">
        <f t="shared" si="2"/>
        <v>2.2866992243608161E-3</v>
      </c>
      <c r="G15" s="12">
        <f t="shared" si="2"/>
        <v>0</v>
      </c>
      <c r="H15" s="12">
        <f t="shared" si="2"/>
        <v>0</v>
      </c>
      <c r="I15" s="12">
        <f t="shared" si="2"/>
        <v>8.187015225509911E-2</v>
      </c>
      <c r="J15" s="7"/>
      <c r="M15" t="s">
        <v>141</v>
      </c>
      <c r="N15">
        <v>15</v>
      </c>
      <c r="Q15" t="s">
        <v>86</v>
      </c>
    </row>
    <row r="16" spans="1:18" x14ac:dyDescent="0.25">
      <c r="M16" t="s">
        <v>178</v>
      </c>
      <c r="N16">
        <v>9</v>
      </c>
      <c r="Q16" t="s">
        <v>86</v>
      </c>
    </row>
    <row r="17" spans="13:17" x14ac:dyDescent="0.25">
      <c r="M17" t="s">
        <v>179</v>
      </c>
      <c r="N17">
        <v>4</v>
      </c>
      <c r="Q17" t="s">
        <v>180</v>
      </c>
    </row>
    <row r="18" spans="13:17" x14ac:dyDescent="0.25">
      <c r="M18" t="s">
        <v>142</v>
      </c>
      <c r="N18">
        <v>80</v>
      </c>
    </row>
    <row r="19" spans="13:17" x14ac:dyDescent="0.25">
      <c r="M19" t="s">
        <v>143</v>
      </c>
      <c r="N19">
        <v>105</v>
      </c>
    </row>
    <row r="20" spans="13:17" x14ac:dyDescent="0.25">
      <c r="M20" t="s">
        <v>144</v>
      </c>
      <c r="N20">
        <v>75</v>
      </c>
    </row>
    <row r="21" spans="13:17" x14ac:dyDescent="0.25">
      <c r="M21" t="s">
        <v>145</v>
      </c>
      <c r="N21">
        <v>80</v>
      </c>
    </row>
    <row r="22" spans="13:17" x14ac:dyDescent="0.25">
      <c r="M22" t="s">
        <v>146</v>
      </c>
      <c r="N22">
        <v>124</v>
      </c>
    </row>
    <row r="23" spans="13:17" x14ac:dyDescent="0.25">
      <c r="M23" t="s">
        <v>147</v>
      </c>
      <c r="N23">
        <v>72</v>
      </c>
      <c r="Q23" t="s">
        <v>86</v>
      </c>
    </row>
    <row r="24" spans="13:17" x14ac:dyDescent="0.25">
      <c r="M24" t="s">
        <v>148</v>
      </c>
      <c r="N24">
        <v>170</v>
      </c>
    </row>
    <row r="25" spans="13:17" x14ac:dyDescent="0.25">
      <c r="M25" t="s">
        <v>149</v>
      </c>
      <c r="N25">
        <v>68</v>
      </c>
    </row>
    <row r="26" spans="13:17" x14ac:dyDescent="0.25">
      <c r="M26" t="s">
        <v>150</v>
      </c>
      <c r="N26">
        <v>88</v>
      </c>
    </row>
    <row r="27" spans="13:17" x14ac:dyDescent="0.25">
      <c r="M27" t="s">
        <v>181</v>
      </c>
      <c r="N27">
        <v>41</v>
      </c>
      <c r="Q27" t="s">
        <v>86</v>
      </c>
    </row>
    <row r="28" spans="13:17" x14ac:dyDescent="0.25">
      <c r="M28" t="s">
        <v>182</v>
      </c>
      <c r="N28">
        <v>11</v>
      </c>
      <c r="Q28" t="s">
        <v>180</v>
      </c>
    </row>
    <row r="29" spans="13:17" x14ac:dyDescent="0.25">
      <c r="M29" t="s">
        <v>152</v>
      </c>
      <c r="N29">
        <v>20</v>
      </c>
    </row>
    <row r="30" spans="13:17" x14ac:dyDescent="0.25">
      <c r="M30" t="s">
        <v>167</v>
      </c>
      <c r="N30">
        <v>54</v>
      </c>
    </row>
    <row r="31" spans="13:17" x14ac:dyDescent="0.25">
      <c r="M31" t="s">
        <v>183</v>
      </c>
      <c r="N31">
        <v>11</v>
      </c>
      <c r="Q31" t="s">
        <v>180</v>
      </c>
    </row>
    <row r="32" spans="13:17" x14ac:dyDescent="0.25">
      <c r="M32" t="s">
        <v>184</v>
      </c>
      <c r="N32">
        <v>8</v>
      </c>
      <c r="Q32" t="s">
        <v>86</v>
      </c>
    </row>
    <row r="33" spans="13:15" x14ac:dyDescent="0.25">
      <c r="M33" t="s">
        <v>118</v>
      </c>
      <c r="O33">
        <v>0</v>
      </c>
    </row>
    <row r="34" spans="13:15" x14ac:dyDescent="0.25">
      <c r="M34" t="s">
        <v>118</v>
      </c>
      <c r="O34">
        <v>0</v>
      </c>
    </row>
    <row r="35" spans="13:15" x14ac:dyDescent="0.25">
      <c r="M35" t="s">
        <v>118</v>
      </c>
      <c r="O35">
        <v>0</v>
      </c>
    </row>
    <row r="36" spans="13:15" x14ac:dyDescent="0.25">
      <c r="M36" t="s">
        <v>185</v>
      </c>
      <c r="N36">
        <v>13924</v>
      </c>
      <c r="O36">
        <v>2277</v>
      </c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5"/>
  <sheetViews>
    <sheetView topLeftCell="B1" workbookViewId="0">
      <selection activeCell="Q6" sqref="Q6:Q9"/>
    </sheetView>
  </sheetViews>
  <sheetFormatPr defaultRowHeight="15" x14ac:dyDescent="0.25"/>
  <cols>
    <col min="1" max="1" width="33.85546875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5" max="15" width="6" customWidth="1"/>
    <col min="16" max="16" width="33.5703125" customWidth="1"/>
  </cols>
  <sheetData>
    <row r="1" spans="1:17" x14ac:dyDescent="0.25">
      <c r="A1" s="52" t="s">
        <v>128</v>
      </c>
      <c r="B1" s="52" t="s">
        <v>192</v>
      </c>
      <c r="C1" s="52"/>
      <c r="D1" s="52"/>
    </row>
    <row r="3" spans="1:17" x14ac:dyDescent="0.25">
      <c r="A3" s="20" t="s">
        <v>36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</row>
    <row r="4" spans="1:17" s="19" customFormat="1" x14ac:dyDescent="0.25">
      <c r="A4" s="19" t="s">
        <v>2</v>
      </c>
      <c r="B4" s="65">
        <v>80</v>
      </c>
      <c r="C4" s="65">
        <v>39</v>
      </c>
      <c r="D4" s="65">
        <v>40</v>
      </c>
      <c r="E4" s="65">
        <v>54</v>
      </c>
      <c r="F4" s="65">
        <v>62</v>
      </c>
      <c r="G4" s="65">
        <v>59</v>
      </c>
      <c r="H4" s="65">
        <v>40</v>
      </c>
      <c r="I4" s="65">
        <v>48</v>
      </c>
      <c r="J4" s="65">
        <v>51</v>
      </c>
      <c r="K4" s="65">
        <v>48</v>
      </c>
      <c r="L4" s="65">
        <v>25</v>
      </c>
      <c r="M4" s="65">
        <v>22</v>
      </c>
      <c r="N4" s="65">
        <v>568</v>
      </c>
    </row>
    <row r="5" spans="1:17" x14ac:dyDescent="0.25">
      <c r="A5" s="19" t="s">
        <v>35</v>
      </c>
      <c r="B5" s="19">
        <v>14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14</v>
      </c>
    </row>
    <row r="6" spans="1:17" x14ac:dyDescent="0.25">
      <c r="A6" s="19" t="s">
        <v>4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P6" s="20" t="s">
        <v>37</v>
      </c>
      <c r="Q6" t="s">
        <v>38</v>
      </c>
    </row>
    <row r="7" spans="1:17" x14ac:dyDescent="0.25">
      <c r="A7" s="19" t="s">
        <v>46</v>
      </c>
      <c r="B7">
        <v>8.94</v>
      </c>
      <c r="C7">
        <v>12.53</v>
      </c>
      <c r="D7">
        <v>10.119999999999999</v>
      </c>
      <c r="E7">
        <v>10.18</v>
      </c>
      <c r="F7">
        <v>8.0399999999999991</v>
      </c>
      <c r="G7">
        <v>7.95</v>
      </c>
      <c r="H7">
        <v>9</v>
      </c>
      <c r="I7">
        <v>14.95</v>
      </c>
      <c r="J7">
        <v>7</v>
      </c>
      <c r="K7">
        <v>3</v>
      </c>
      <c r="L7">
        <v>6</v>
      </c>
      <c r="M7" s="22">
        <v>6.26</v>
      </c>
      <c r="N7">
        <v>103.97</v>
      </c>
      <c r="P7" s="21" t="s">
        <v>103</v>
      </c>
      <c r="Q7" t="s">
        <v>102</v>
      </c>
    </row>
    <row r="8" spans="1:17" x14ac:dyDescent="0.25">
      <c r="A8" s="19" t="s">
        <v>39</v>
      </c>
      <c r="B8" s="24">
        <v>0.2</v>
      </c>
      <c r="C8" s="24">
        <v>0.95</v>
      </c>
      <c r="D8" s="24">
        <v>2.4500000000000002</v>
      </c>
      <c r="E8" s="24">
        <v>2.09</v>
      </c>
      <c r="F8" s="24">
        <v>3.83</v>
      </c>
      <c r="G8" s="24">
        <v>3.36</v>
      </c>
      <c r="H8" s="24">
        <v>13.47</v>
      </c>
      <c r="I8" s="24">
        <v>1.9</v>
      </c>
      <c r="J8" s="24">
        <v>1.3</v>
      </c>
      <c r="K8" s="24">
        <v>2.4500000000000002</v>
      </c>
      <c r="L8" s="24">
        <v>2.69</v>
      </c>
      <c r="M8" s="24">
        <v>4.82</v>
      </c>
      <c r="N8" s="24">
        <v>39.510000000000005</v>
      </c>
      <c r="P8" s="21" t="s">
        <v>188</v>
      </c>
      <c r="Q8" t="s">
        <v>189</v>
      </c>
    </row>
    <row r="9" spans="1:17" x14ac:dyDescent="0.25">
      <c r="A9" s="19" t="s">
        <v>40</v>
      </c>
      <c r="B9" s="22">
        <v>1</v>
      </c>
      <c r="C9" s="22">
        <v>0</v>
      </c>
      <c r="D9" s="22">
        <v>0</v>
      </c>
      <c r="E9" s="22">
        <v>0</v>
      </c>
      <c r="F9" s="22">
        <v>0</v>
      </c>
      <c r="G9" s="22">
        <v>1</v>
      </c>
      <c r="H9" s="22">
        <v>0</v>
      </c>
      <c r="I9" s="22">
        <v>1</v>
      </c>
      <c r="J9" s="22">
        <v>1</v>
      </c>
      <c r="K9" s="22">
        <v>1</v>
      </c>
      <c r="L9" s="22">
        <v>0</v>
      </c>
      <c r="M9" s="22">
        <v>0</v>
      </c>
      <c r="N9" s="22">
        <v>5</v>
      </c>
      <c r="P9" s="21" t="s">
        <v>104</v>
      </c>
      <c r="Q9" t="s">
        <v>105</v>
      </c>
    </row>
    <row r="10" spans="1:17" x14ac:dyDescent="0.25">
      <c r="A10" s="19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17" x14ac:dyDescent="0.25">
      <c r="A11" s="19" t="s">
        <v>41</v>
      </c>
      <c r="B11" s="22">
        <f>SUM(B4:B10)</f>
        <v>104.14</v>
      </c>
      <c r="C11" s="22">
        <f t="shared" ref="C11:N11" si="0">SUM(C4:C10)</f>
        <v>52.480000000000004</v>
      </c>
      <c r="D11" s="22">
        <f t="shared" si="0"/>
        <v>52.57</v>
      </c>
      <c r="E11" s="22">
        <f t="shared" si="0"/>
        <v>66.27000000000001</v>
      </c>
      <c r="F11" s="22">
        <f t="shared" si="0"/>
        <v>73.86999999999999</v>
      </c>
      <c r="G11" s="22">
        <f t="shared" si="0"/>
        <v>71.31</v>
      </c>
      <c r="H11" s="22">
        <f t="shared" si="0"/>
        <v>62.47</v>
      </c>
      <c r="I11" s="22">
        <f t="shared" si="0"/>
        <v>65.850000000000009</v>
      </c>
      <c r="J11" s="22">
        <f t="shared" si="0"/>
        <v>60.3</v>
      </c>
      <c r="K11" s="22">
        <f t="shared" si="0"/>
        <v>54.45</v>
      </c>
      <c r="L11" s="22">
        <f t="shared" si="0"/>
        <v>33.69</v>
      </c>
      <c r="M11" s="22">
        <f t="shared" si="0"/>
        <v>33.08</v>
      </c>
      <c r="N11" s="22">
        <f t="shared" si="0"/>
        <v>730.48</v>
      </c>
    </row>
    <row r="14" spans="1:17" x14ac:dyDescent="0.25">
      <c r="A14" s="20" t="s">
        <v>42</v>
      </c>
      <c r="B14" t="s">
        <v>22</v>
      </c>
      <c r="C14" t="s">
        <v>23</v>
      </c>
      <c r="D14" t="s">
        <v>24</v>
      </c>
      <c r="E14" t="s">
        <v>25</v>
      </c>
      <c r="F14" t="s">
        <v>26</v>
      </c>
      <c r="G14" t="s">
        <v>27</v>
      </c>
      <c r="H14" t="s">
        <v>28</v>
      </c>
      <c r="I14" t="s">
        <v>29</v>
      </c>
      <c r="J14" t="s">
        <v>30</v>
      </c>
      <c r="K14" t="s">
        <v>31</v>
      </c>
      <c r="L14" t="s">
        <v>32</v>
      </c>
      <c r="M14" t="s">
        <v>33</v>
      </c>
      <c r="N14" t="s">
        <v>34</v>
      </c>
    </row>
    <row r="15" spans="1:17" s="19" customFormat="1" x14ac:dyDescent="0.25">
      <c r="A15" s="19" t="s">
        <v>2</v>
      </c>
      <c r="B15" s="19">
        <v>3</v>
      </c>
      <c r="C15" s="19">
        <v>13</v>
      </c>
      <c r="D15" s="19">
        <v>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3</v>
      </c>
      <c r="L15" s="19">
        <v>0</v>
      </c>
      <c r="M15" s="19">
        <v>0</v>
      </c>
      <c r="N15" s="19">
        <v>24</v>
      </c>
    </row>
    <row r="16" spans="1:17" x14ac:dyDescent="0.25">
      <c r="A16" s="19" t="s">
        <v>35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5">
      <c r="A17" s="19" t="s">
        <v>4</v>
      </c>
      <c r="B17" s="66">
        <v>0</v>
      </c>
      <c r="C17" s="66">
        <v>0</v>
      </c>
      <c r="D17" s="66">
        <v>0</v>
      </c>
      <c r="E17" s="66">
        <v>0</v>
      </c>
      <c r="F17" s="66">
        <v>16</v>
      </c>
      <c r="G17" s="66">
        <v>25</v>
      </c>
      <c r="H17" s="66">
        <v>27</v>
      </c>
      <c r="I17" s="66">
        <v>27</v>
      </c>
      <c r="J17" s="66">
        <v>25</v>
      </c>
      <c r="K17" s="66">
        <v>17</v>
      </c>
      <c r="L17" s="66">
        <v>0</v>
      </c>
      <c r="M17" s="66">
        <v>0</v>
      </c>
      <c r="N17" s="68">
        <v>137</v>
      </c>
    </row>
    <row r="18" spans="1:14" x14ac:dyDescent="0.25">
      <c r="A18" s="19" t="s">
        <v>46</v>
      </c>
      <c r="B18" s="19">
        <v>0</v>
      </c>
      <c r="C18" s="19">
        <v>3</v>
      </c>
      <c r="D18" s="19">
        <v>3</v>
      </c>
      <c r="E18" s="19">
        <v>3</v>
      </c>
      <c r="F18" s="19">
        <v>3</v>
      </c>
      <c r="G18" s="19">
        <v>3</v>
      </c>
      <c r="H18" s="19">
        <v>2</v>
      </c>
      <c r="I18" s="19">
        <v>3</v>
      </c>
      <c r="J18" s="19">
        <v>3</v>
      </c>
      <c r="K18" s="19">
        <v>11</v>
      </c>
      <c r="L18" s="19">
        <v>29</v>
      </c>
      <c r="M18" s="19">
        <v>29</v>
      </c>
      <c r="N18" s="24">
        <v>92</v>
      </c>
    </row>
    <row r="19" spans="1:14" x14ac:dyDescent="0.25">
      <c r="A19" s="19" t="s">
        <v>39</v>
      </c>
      <c r="B19" s="22">
        <v>1.25</v>
      </c>
      <c r="C19" s="22">
        <v>0.76</v>
      </c>
      <c r="D19" s="22">
        <v>0.99</v>
      </c>
      <c r="E19" s="22">
        <v>0.2</v>
      </c>
      <c r="F19" s="22">
        <v>1.85</v>
      </c>
      <c r="G19" s="22">
        <v>0.13</v>
      </c>
      <c r="H19" s="22">
        <v>0</v>
      </c>
      <c r="I19" s="22">
        <v>0</v>
      </c>
      <c r="J19" s="22">
        <v>1.84</v>
      </c>
      <c r="K19" s="22">
        <v>0.76</v>
      </c>
      <c r="L19" s="22">
        <v>0</v>
      </c>
      <c r="M19" s="22">
        <v>0.3</v>
      </c>
      <c r="N19" s="22">
        <v>8.08</v>
      </c>
    </row>
    <row r="20" spans="1:14" x14ac:dyDescent="0.25">
      <c r="A20" s="19" t="s">
        <v>40</v>
      </c>
      <c r="B20" s="22">
        <v>0</v>
      </c>
      <c r="C20" s="22">
        <v>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1</v>
      </c>
    </row>
    <row r="21" spans="1:14" x14ac:dyDescent="0.25">
      <c r="A21" s="19" t="s">
        <v>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x14ac:dyDescent="0.25">
      <c r="A22" s="19" t="s">
        <v>41</v>
      </c>
      <c r="B22" s="22">
        <f t="shared" ref="B22:N22" si="1">SUM(B15:B21)</f>
        <v>4.25</v>
      </c>
      <c r="C22" s="22">
        <f t="shared" si="1"/>
        <v>17.760000000000002</v>
      </c>
      <c r="D22" s="22">
        <f t="shared" si="1"/>
        <v>8.99</v>
      </c>
      <c r="E22" s="22">
        <f t="shared" si="1"/>
        <v>3.2</v>
      </c>
      <c r="F22" s="22">
        <f t="shared" si="1"/>
        <v>20.85</v>
      </c>
      <c r="G22" s="22">
        <f t="shared" si="1"/>
        <v>28.13</v>
      </c>
      <c r="H22" s="22">
        <f t="shared" si="1"/>
        <v>29</v>
      </c>
      <c r="I22" s="22">
        <f t="shared" si="1"/>
        <v>30</v>
      </c>
      <c r="J22" s="22">
        <f t="shared" si="1"/>
        <v>29.84</v>
      </c>
      <c r="K22" s="22">
        <f t="shared" si="1"/>
        <v>31.76</v>
      </c>
      <c r="L22" s="22">
        <f t="shared" si="1"/>
        <v>29</v>
      </c>
      <c r="M22" s="22">
        <f t="shared" si="1"/>
        <v>29.3</v>
      </c>
      <c r="N22" s="22">
        <f t="shared" si="1"/>
        <v>262.08</v>
      </c>
    </row>
    <row r="24" spans="1:14" x14ac:dyDescent="0.25">
      <c r="A24" s="2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20" t="s">
        <v>10</v>
      </c>
      <c r="B25" t="s">
        <v>22</v>
      </c>
      <c r="C25" t="s">
        <v>23</v>
      </c>
      <c r="D25" t="s">
        <v>24</v>
      </c>
      <c r="E25" t="s">
        <v>25</v>
      </c>
      <c r="F25" t="s">
        <v>26</v>
      </c>
      <c r="G25" t="s">
        <v>27</v>
      </c>
      <c r="H25" t="s">
        <v>28</v>
      </c>
      <c r="I25" t="s">
        <v>29</v>
      </c>
      <c r="J25" t="s">
        <v>30</v>
      </c>
      <c r="K25" t="s">
        <v>31</v>
      </c>
      <c r="L25" t="s">
        <v>32</v>
      </c>
      <c r="M25" t="s">
        <v>33</v>
      </c>
      <c r="N25" t="s">
        <v>34</v>
      </c>
    </row>
    <row r="26" spans="1:14" s="19" customFormat="1" x14ac:dyDescent="0.25">
      <c r="A26" s="19" t="s">
        <v>2</v>
      </c>
      <c r="B26" s="65">
        <v>0</v>
      </c>
      <c r="C26" s="65">
        <v>0</v>
      </c>
      <c r="D26" s="65">
        <v>0</v>
      </c>
      <c r="E26" s="65">
        <v>0</v>
      </c>
      <c r="F26" s="65">
        <v>1</v>
      </c>
      <c r="G26" s="65">
        <v>25</v>
      </c>
      <c r="H26" s="65">
        <v>12</v>
      </c>
      <c r="I26" s="65">
        <v>0</v>
      </c>
      <c r="J26" s="65">
        <v>0</v>
      </c>
      <c r="K26" s="65">
        <v>0</v>
      </c>
      <c r="L26" s="65">
        <v>0</v>
      </c>
      <c r="M26" s="65">
        <v>0</v>
      </c>
      <c r="N26" s="65">
        <v>38</v>
      </c>
    </row>
    <row r="27" spans="1:14" s="19" customFormat="1" x14ac:dyDescent="0.25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4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x14ac:dyDescent="0.25">
      <c r="A29" s="62" t="s">
        <v>231</v>
      </c>
      <c r="B29" s="22">
        <f>B11+B22+B26</f>
        <v>108.39</v>
      </c>
      <c r="C29" s="22">
        <f t="shared" ref="C29:N29" si="2">C11+C22+C26</f>
        <v>70.240000000000009</v>
      </c>
      <c r="D29" s="22">
        <f t="shared" si="2"/>
        <v>61.56</v>
      </c>
      <c r="E29" s="22">
        <f t="shared" si="2"/>
        <v>69.470000000000013</v>
      </c>
      <c r="F29" s="22">
        <f t="shared" si="2"/>
        <v>95.72</v>
      </c>
      <c r="G29" s="22">
        <f t="shared" si="2"/>
        <v>124.44</v>
      </c>
      <c r="H29" s="22">
        <f t="shared" si="2"/>
        <v>103.47</v>
      </c>
      <c r="I29" s="22">
        <f t="shared" si="2"/>
        <v>95.850000000000009</v>
      </c>
      <c r="J29" s="22">
        <f t="shared" si="2"/>
        <v>90.14</v>
      </c>
      <c r="K29" s="22">
        <f t="shared" si="2"/>
        <v>86.210000000000008</v>
      </c>
      <c r="L29" s="22">
        <f t="shared" si="2"/>
        <v>62.69</v>
      </c>
      <c r="M29" s="22">
        <f t="shared" si="2"/>
        <v>62.379999999999995</v>
      </c>
      <c r="N29" s="73">
        <f t="shared" si="2"/>
        <v>1030.56</v>
      </c>
    </row>
    <row r="32" spans="1:14" x14ac:dyDescent="0.25">
      <c r="A32" s="59" t="s">
        <v>190</v>
      </c>
    </row>
    <row r="33" spans="1:9" ht="25.5" x14ac:dyDescent="0.25">
      <c r="A33" s="26" t="s">
        <v>50</v>
      </c>
      <c r="B33" s="30" t="s">
        <v>51</v>
      </c>
      <c r="C33" s="30" t="s">
        <v>64</v>
      </c>
    </row>
    <row r="34" spans="1:9" x14ac:dyDescent="0.25">
      <c r="A34" s="27" t="s">
        <v>52</v>
      </c>
      <c r="B34">
        <v>26</v>
      </c>
      <c r="C34">
        <v>22</v>
      </c>
      <c r="H34" s="60"/>
      <c r="I34" s="60"/>
    </row>
    <row r="35" spans="1:9" x14ac:dyDescent="0.25">
      <c r="A35" s="27" t="s">
        <v>53</v>
      </c>
      <c r="B35">
        <v>24</v>
      </c>
      <c r="C35">
        <v>20</v>
      </c>
      <c r="H35" s="60"/>
      <c r="I35" s="60"/>
    </row>
    <row r="36" spans="1:9" x14ac:dyDescent="0.25">
      <c r="A36" s="27" t="s">
        <v>54</v>
      </c>
      <c r="B36">
        <v>26</v>
      </c>
      <c r="C36">
        <v>21</v>
      </c>
      <c r="H36" s="60"/>
      <c r="I36" s="60"/>
    </row>
    <row r="37" spans="1:9" x14ac:dyDescent="0.25">
      <c r="A37" s="27" t="s">
        <v>55</v>
      </c>
      <c r="B37">
        <v>24</v>
      </c>
      <c r="C37">
        <v>20</v>
      </c>
      <c r="H37" s="60"/>
      <c r="I37" s="60"/>
    </row>
    <row r="38" spans="1:9" x14ac:dyDescent="0.25">
      <c r="A38" s="27" t="s">
        <v>56</v>
      </c>
      <c r="B38">
        <v>26</v>
      </c>
      <c r="C38">
        <v>22</v>
      </c>
      <c r="H38" s="60"/>
      <c r="I38" s="60"/>
    </row>
    <row r="39" spans="1:9" x14ac:dyDescent="0.25">
      <c r="A39" s="27" t="s">
        <v>57</v>
      </c>
      <c r="B39">
        <v>25</v>
      </c>
      <c r="C39">
        <v>20</v>
      </c>
      <c r="H39" s="60"/>
      <c r="I39" s="60"/>
    </row>
    <row r="40" spans="1:9" x14ac:dyDescent="0.25">
      <c r="A40" s="27" t="s">
        <v>58</v>
      </c>
      <c r="B40">
        <v>27</v>
      </c>
      <c r="C40">
        <v>23</v>
      </c>
      <c r="H40" s="60"/>
      <c r="I40" s="60"/>
    </row>
    <row r="41" spans="1:9" x14ac:dyDescent="0.25">
      <c r="A41" s="27" t="s">
        <v>59</v>
      </c>
      <c r="B41">
        <v>26</v>
      </c>
      <c r="C41">
        <v>21</v>
      </c>
      <c r="H41" s="60"/>
      <c r="I41" s="60"/>
    </row>
    <row r="42" spans="1:9" x14ac:dyDescent="0.25">
      <c r="A42" s="27" t="s">
        <v>60</v>
      </c>
      <c r="B42">
        <v>25</v>
      </c>
      <c r="C42">
        <v>21</v>
      </c>
      <c r="H42" s="60"/>
      <c r="I42" s="60"/>
    </row>
    <row r="43" spans="1:9" x14ac:dyDescent="0.25">
      <c r="A43" s="27" t="s">
        <v>61</v>
      </c>
      <c r="B43">
        <v>27</v>
      </c>
      <c r="C43">
        <v>23</v>
      </c>
      <c r="H43" s="60"/>
      <c r="I43" s="60"/>
    </row>
    <row r="44" spans="1:9" x14ac:dyDescent="0.25">
      <c r="A44" s="27" t="s">
        <v>62</v>
      </c>
      <c r="B44">
        <v>25</v>
      </c>
      <c r="C44">
        <v>20</v>
      </c>
      <c r="H44" s="60"/>
      <c r="I44" s="60"/>
    </row>
    <row r="45" spans="1:9" x14ac:dyDescent="0.25">
      <c r="A45" s="27" t="s">
        <v>63</v>
      </c>
      <c r="B45">
        <v>24</v>
      </c>
      <c r="C45">
        <v>20</v>
      </c>
      <c r="H45" s="60"/>
      <c r="I45" s="60"/>
    </row>
    <row r="46" spans="1:9" x14ac:dyDescent="0.25">
      <c r="A46" s="55" t="s">
        <v>191</v>
      </c>
      <c r="B46">
        <f>SUM(B34:B45)</f>
        <v>305</v>
      </c>
      <c r="C46">
        <f>SUM(C34:C45)</f>
        <v>253</v>
      </c>
      <c r="H46" s="60"/>
      <c r="I46" s="60"/>
    </row>
    <row r="47" spans="1:9" x14ac:dyDescent="0.25">
      <c r="A47" s="27"/>
      <c r="B47" s="22"/>
      <c r="H47" s="60"/>
      <c r="I47" s="60"/>
    </row>
    <row r="48" spans="1:9" ht="51.75" x14ac:dyDescent="0.25">
      <c r="A48" s="71" t="s">
        <v>69</v>
      </c>
      <c r="B48" s="32">
        <v>39</v>
      </c>
      <c r="C48" s="32">
        <v>9</v>
      </c>
      <c r="D48" s="67" t="s">
        <v>106</v>
      </c>
      <c r="E48" s="69" t="s">
        <v>193</v>
      </c>
      <c r="F48" s="33"/>
      <c r="H48" s="61"/>
      <c r="I48" s="60"/>
    </row>
    <row r="49" spans="1:5" x14ac:dyDescent="0.25">
      <c r="A49" s="31" t="s">
        <v>74</v>
      </c>
      <c r="B49" s="32">
        <f>ROUND(((0)/B46),2)</f>
        <v>0</v>
      </c>
      <c r="C49" s="32"/>
      <c r="E49" s="34"/>
    </row>
    <row r="50" spans="1:5" x14ac:dyDescent="0.25">
      <c r="A50" s="31" t="s">
        <v>194</v>
      </c>
      <c r="B50" s="32">
        <f>ROUND(((256)/B46),2)</f>
        <v>0.84</v>
      </c>
      <c r="C50" s="36"/>
      <c r="E50" s="28" t="s">
        <v>195</v>
      </c>
    </row>
    <row r="51" spans="1:5" x14ac:dyDescent="0.25">
      <c r="A51" s="31" t="s">
        <v>196</v>
      </c>
      <c r="B51" s="36">
        <f>ROUND((266/B46),2)</f>
        <v>0.87</v>
      </c>
      <c r="C51" s="36"/>
      <c r="E51" s="28" t="s">
        <v>197</v>
      </c>
    </row>
    <row r="52" spans="1:5" x14ac:dyDescent="0.25">
      <c r="A52" s="31" t="s">
        <v>78</v>
      </c>
      <c r="B52" s="36">
        <f>ROUND((0/B46),2)</f>
        <v>0</v>
      </c>
      <c r="C52" s="36"/>
      <c r="E52" s="34"/>
    </row>
    <row r="53" spans="1:5" x14ac:dyDescent="0.25">
      <c r="A53" s="31" t="s">
        <v>78</v>
      </c>
      <c r="B53" s="36"/>
      <c r="C53" s="36"/>
      <c r="E53" s="34"/>
    </row>
    <row r="54" spans="1:5" x14ac:dyDescent="0.25">
      <c r="A54" s="31" t="s">
        <v>78</v>
      </c>
      <c r="B54" s="32"/>
      <c r="C54" s="36">
        <f>ROUND((0/C46),2)</f>
        <v>0</v>
      </c>
      <c r="E54" s="34"/>
    </row>
    <row r="55" spans="1:5" x14ac:dyDescent="0.25">
      <c r="A55" s="31" t="s">
        <v>79</v>
      </c>
      <c r="B55" s="36">
        <f>SUM(B61:B82)/B46</f>
        <v>4.973770491803279</v>
      </c>
      <c r="C55" s="36">
        <f>SUM(C83:C85)/C46</f>
        <v>1.7075098814229248</v>
      </c>
      <c r="D55" s="37"/>
      <c r="E55" s="34"/>
    </row>
    <row r="56" spans="1:5" x14ac:dyDescent="0.25">
      <c r="A56" s="31" t="s">
        <v>80</v>
      </c>
      <c r="B56" s="72">
        <f>SUM(B48:B55)</f>
        <v>45.68377049180328</v>
      </c>
      <c r="C56" s="72">
        <f>SUM(C48:C55)</f>
        <v>10.707509881422926</v>
      </c>
      <c r="D56" s="37"/>
      <c r="E56" s="37"/>
    </row>
    <row r="57" spans="1:5" x14ac:dyDescent="0.25">
      <c r="A57" s="31" t="s">
        <v>81</v>
      </c>
      <c r="B57" s="32"/>
      <c r="C57" s="32"/>
    </row>
    <row r="58" spans="1:5" ht="26.25" x14ac:dyDescent="0.25">
      <c r="A58" s="39" t="s">
        <v>82</v>
      </c>
      <c r="B58" s="40">
        <f>B48*B46</f>
        <v>11895</v>
      </c>
      <c r="C58" s="40">
        <f>C48*C46</f>
        <v>2277</v>
      </c>
    </row>
    <row r="59" spans="1:5" ht="30" x14ac:dyDescent="0.25">
      <c r="A59" s="41" t="s">
        <v>83</v>
      </c>
      <c r="B59" s="42">
        <f>ROUND((SUM(B49:B54)*B46),0)</f>
        <v>522</v>
      </c>
      <c r="C59" s="42">
        <f>ROUND((SUM(C49:C54)*C46),0)</f>
        <v>0</v>
      </c>
    </row>
    <row r="60" spans="1:5" ht="26.25" x14ac:dyDescent="0.25">
      <c r="A60" s="31" t="s">
        <v>84</v>
      </c>
    </row>
    <row r="61" spans="1:5" x14ac:dyDescent="0.25">
      <c r="A61" s="39" t="s">
        <v>198</v>
      </c>
      <c r="B61" s="57">
        <v>4</v>
      </c>
      <c r="E61" s="43" t="s">
        <v>86</v>
      </c>
    </row>
    <row r="62" spans="1:5" x14ac:dyDescent="0.25">
      <c r="A62" s="39" t="s">
        <v>199</v>
      </c>
      <c r="B62" s="57">
        <v>66</v>
      </c>
      <c r="E62" s="43" t="s">
        <v>86</v>
      </c>
    </row>
    <row r="63" spans="1:5" x14ac:dyDescent="0.25">
      <c r="A63" s="39" t="s">
        <v>200</v>
      </c>
      <c r="B63" s="57">
        <v>36</v>
      </c>
      <c r="E63" s="43" t="s">
        <v>86</v>
      </c>
    </row>
    <row r="64" spans="1:5" x14ac:dyDescent="0.25">
      <c r="A64" s="39" t="s">
        <v>201</v>
      </c>
      <c r="B64" s="57">
        <v>89</v>
      </c>
      <c r="E64" s="43" t="s">
        <v>86</v>
      </c>
    </row>
    <row r="65" spans="1:5" x14ac:dyDescent="0.25">
      <c r="A65" s="39" t="s">
        <v>202</v>
      </c>
      <c r="B65" s="32">
        <v>76</v>
      </c>
      <c r="E65" s="28" t="s">
        <v>180</v>
      </c>
    </row>
    <row r="66" spans="1:5" x14ac:dyDescent="0.25">
      <c r="A66" s="39" t="s">
        <v>203</v>
      </c>
      <c r="B66" s="32">
        <v>46</v>
      </c>
      <c r="E66" s="34"/>
    </row>
    <row r="67" spans="1:5" x14ac:dyDescent="0.25">
      <c r="A67" s="39" t="s">
        <v>118</v>
      </c>
      <c r="B67" s="32">
        <v>0</v>
      </c>
      <c r="E67" s="34"/>
    </row>
    <row r="68" spans="1:5" x14ac:dyDescent="0.25">
      <c r="A68" s="39" t="s">
        <v>204</v>
      </c>
      <c r="B68" s="32">
        <v>229</v>
      </c>
      <c r="E68" s="34"/>
    </row>
    <row r="69" spans="1:5" x14ac:dyDescent="0.25">
      <c r="A69" s="39" t="s">
        <v>205</v>
      </c>
      <c r="B69" s="32">
        <v>12</v>
      </c>
      <c r="E69" s="28" t="s">
        <v>180</v>
      </c>
    </row>
    <row r="70" spans="1:5" x14ac:dyDescent="0.25">
      <c r="A70" s="39" t="s">
        <v>206</v>
      </c>
      <c r="B70" s="32">
        <v>100</v>
      </c>
      <c r="E70" s="28" t="s">
        <v>180</v>
      </c>
    </row>
    <row r="71" spans="1:5" x14ac:dyDescent="0.25">
      <c r="A71" s="39" t="s">
        <v>207</v>
      </c>
      <c r="B71" s="32">
        <v>101</v>
      </c>
      <c r="E71" s="28" t="s">
        <v>180</v>
      </c>
    </row>
    <row r="72" spans="1:5" x14ac:dyDescent="0.25">
      <c r="A72" s="39" t="s">
        <v>208</v>
      </c>
      <c r="B72" s="32">
        <v>12</v>
      </c>
      <c r="E72" s="28" t="s">
        <v>180</v>
      </c>
    </row>
    <row r="73" spans="1:5" x14ac:dyDescent="0.25">
      <c r="A73" s="39" t="s">
        <v>209</v>
      </c>
      <c r="B73" s="32">
        <v>269</v>
      </c>
      <c r="E73" s="28"/>
    </row>
    <row r="74" spans="1:5" x14ac:dyDescent="0.25">
      <c r="A74" s="39" t="s">
        <v>210</v>
      </c>
      <c r="B74" s="32">
        <v>12</v>
      </c>
      <c r="E74" s="28" t="s">
        <v>180</v>
      </c>
    </row>
    <row r="75" spans="1:5" x14ac:dyDescent="0.25">
      <c r="A75" s="39" t="s">
        <v>211</v>
      </c>
      <c r="B75" s="57">
        <v>15</v>
      </c>
      <c r="E75" s="43" t="s">
        <v>86</v>
      </c>
    </row>
    <row r="76" spans="1:5" x14ac:dyDescent="0.25">
      <c r="A76" s="39" t="s">
        <v>212</v>
      </c>
      <c r="B76" s="32">
        <v>101</v>
      </c>
      <c r="E76" s="28" t="s">
        <v>180</v>
      </c>
    </row>
    <row r="77" spans="1:5" x14ac:dyDescent="0.25">
      <c r="A77" s="39" t="s">
        <v>213</v>
      </c>
      <c r="B77" s="32">
        <v>50</v>
      </c>
      <c r="E77" s="28" t="s">
        <v>180</v>
      </c>
    </row>
    <row r="78" spans="1:5" x14ac:dyDescent="0.25">
      <c r="A78" s="39" t="s">
        <v>214</v>
      </c>
      <c r="B78" s="32">
        <v>101</v>
      </c>
      <c r="E78" s="28" t="s">
        <v>180</v>
      </c>
    </row>
    <row r="79" spans="1:5" x14ac:dyDescent="0.25">
      <c r="A79" s="39" t="s">
        <v>215</v>
      </c>
      <c r="B79" s="32">
        <v>101</v>
      </c>
      <c r="E79" s="28" t="s">
        <v>180</v>
      </c>
    </row>
    <row r="80" spans="1:5" x14ac:dyDescent="0.25">
      <c r="A80" s="39" t="s">
        <v>216</v>
      </c>
      <c r="B80" s="32">
        <v>46</v>
      </c>
    </row>
    <row r="81" spans="1:5" x14ac:dyDescent="0.25">
      <c r="A81" s="39" t="s">
        <v>217</v>
      </c>
      <c r="B81" s="32">
        <v>15</v>
      </c>
    </row>
    <row r="82" spans="1:5" x14ac:dyDescent="0.25">
      <c r="A82" s="39" t="s">
        <v>218</v>
      </c>
      <c r="B82" s="32">
        <v>36</v>
      </c>
    </row>
    <row r="83" spans="1:5" x14ac:dyDescent="0.25">
      <c r="A83" s="39" t="s">
        <v>219</v>
      </c>
      <c r="C83" s="58">
        <v>227</v>
      </c>
    </row>
    <row r="84" spans="1:5" x14ac:dyDescent="0.25">
      <c r="A84" s="39" t="s">
        <v>220</v>
      </c>
      <c r="C84" s="57">
        <v>205</v>
      </c>
      <c r="E84" s="43" t="s">
        <v>86</v>
      </c>
    </row>
    <row r="85" spans="1:5" x14ac:dyDescent="0.25">
      <c r="A85" s="39" t="s">
        <v>118</v>
      </c>
      <c r="C85" s="58">
        <v>0</v>
      </c>
    </row>
    <row r="86" spans="1:5" ht="26.25" x14ac:dyDescent="0.25">
      <c r="A86" s="31" t="s">
        <v>97</v>
      </c>
      <c r="B86" s="44">
        <f>SUM(B58:B85)</f>
        <v>13934</v>
      </c>
      <c r="C86" s="44">
        <f>SUM(C58:C85)</f>
        <v>2709</v>
      </c>
      <c r="D86" s="34"/>
      <c r="E86" s="34"/>
    </row>
    <row r="87" spans="1:5" x14ac:dyDescent="0.25">
      <c r="A87" s="39" t="s">
        <v>221</v>
      </c>
      <c r="B87" s="34"/>
      <c r="C87" s="34"/>
      <c r="D87" s="28"/>
      <c r="E87" s="28"/>
    </row>
    <row r="88" spans="1:5" x14ac:dyDescent="0.25">
      <c r="A88" s="39" t="s">
        <v>222</v>
      </c>
      <c r="B88" s="40">
        <v>1208</v>
      </c>
      <c r="C88" s="40">
        <v>215</v>
      </c>
      <c r="D88" s="28"/>
      <c r="E88" s="28"/>
    </row>
    <row r="89" spans="1:5" x14ac:dyDescent="0.25">
      <c r="A89" s="39" t="s">
        <v>223</v>
      </c>
      <c r="B89" s="40">
        <v>337</v>
      </c>
      <c r="C89" s="40">
        <v>39</v>
      </c>
      <c r="D89" s="28"/>
      <c r="E89" s="28"/>
    </row>
    <row r="90" spans="1:5" x14ac:dyDescent="0.25">
      <c r="A90" s="39" t="s">
        <v>224</v>
      </c>
      <c r="B90" s="40">
        <v>0</v>
      </c>
      <c r="C90" s="40">
        <v>0</v>
      </c>
      <c r="D90" s="28"/>
      <c r="E90" s="28"/>
    </row>
    <row r="91" spans="1:5" x14ac:dyDescent="0.25">
      <c r="A91" s="39" t="s">
        <v>225</v>
      </c>
      <c r="B91" s="40">
        <v>16</v>
      </c>
      <c r="C91" s="40">
        <v>139</v>
      </c>
      <c r="D91" s="34"/>
      <c r="E91" s="34"/>
    </row>
    <row r="92" spans="1:5" x14ac:dyDescent="0.25">
      <c r="A92" s="39" t="s">
        <v>226</v>
      </c>
      <c r="B92" s="40">
        <v>720</v>
      </c>
      <c r="C92" s="40">
        <v>124</v>
      </c>
      <c r="D92" s="70"/>
      <c r="E92" s="34"/>
    </row>
    <row r="93" spans="1:5" x14ac:dyDescent="0.25">
      <c r="A93" s="31" t="s">
        <v>227</v>
      </c>
      <c r="B93" s="44">
        <f>SUM(B88:B92)</f>
        <v>2281</v>
      </c>
      <c r="C93" s="44">
        <f>SUM(C88:C92)</f>
        <v>517</v>
      </c>
      <c r="D93" s="34"/>
      <c r="E93" s="34"/>
    </row>
    <row r="94" spans="1:5" x14ac:dyDescent="0.25">
      <c r="A94" s="34"/>
      <c r="B94" s="40"/>
      <c r="C94" s="40"/>
      <c r="D94" s="34"/>
      <c r="E94" s="34"/>
    </row>
    <row r="95" spans="1:5" x14ac:dyDescent="0.25">
      <c r="A95" s="31" t="s">
        <v>228</v>
      </c>
      <c r="B95" s="44">
        <f>B86-B93</f>
        <v>11653</v>
      </c>
      <c r="C95" s="44">
        <f>C86-C93</f>
        <v>2192</v>
      </c>
      <c r="D95" s="34"/>
      <c r="E95" s="34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8"/>
  <sheetViews>
    <sheetView workbookViewId="0">
      <selection activeCell="A18" sqref="A18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1.7109375" customWidth="1"/>
    <col min="16" max="16" width="9.140625" customWidth="1"/>
    <col min="17" max="17" width="13.7109375" customWidth="1"/>
  </cols>
  <sheetData>
    <row r="1" spans="1:17" ht="30" x14ac:dyDescent="0.25">
      <c r="A1" t="s">
        <v>19</v>
      </c>
      <c r="B1" t="s">
        <v>20</v>
      </c>
      <c r="M1" s="54" t="s">
        <v>69</v>
      </c>
      <c r="N1">
        <v>39</v>
      </c>
      <c r="O1">
        <v>9</v>
      </c>
      <c r="P1" s="54" t="s">
        <v>106</v>
      </c>
      <c r="Q1" s="54" t="s">
        <v>193</v>
      </c>
    </row>
    <row r="2" spans="1:17" x14ac:dyDescent="0.25">
      <c r="M2" t="s">
        <v>74</v>
      </c>
      <c r="N2">
        <v>0</v>
      </c>
    </row>
    <row r="3" spans="1:17" x14ac:dyDescent="0.25">
      <c r="A3" s="1" t="s">
        <v>229</v>
      </c>
      <c r="B3" s="2"/>
      <c r="C3" s="2"/>
      <c r="D3" s="2"/>
      <c r="E3" s="2"/>
      <c r="F3" s="2"/>
      <c r="G3" s="2"/>
      <c r="H3" s="2"/>
      <c r="I3" s="2"/>
      <c r="J3" s="2"/>
      <c r="M3" t="s">
        <v>194</v>
      </c>
      <c r="N3">
        <v>0.84</v>
      </c>
      <c r="Q3" t="s">
        <v>195</v>
      </c>
    </row>
    <row r="4" spans="1:17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230</v>
      </c>
      <c r="M4" t="s">
        <v>196</v>
      </c>
      <c r="N4">
        <v>0.87</v>
      </c>
      <c r="Q4" t="s">
        <v>197</v>
      </c>
    </row>
    <row r="5" spans="1:17" x14ac:dyDescent="0.25">
      <c r="A5" s="3" t="s">
        <v>10</v>
      </c>
      <c r="B5" s="5">
        <v>38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38</v>
      </c>
      <c r="J5" s="6">
        <v>253</v>
      </c>
      <c r="M5" t="s">
        <v>78</v>
      </c>
      <c r="N5">
        <v>0</v>
      </c>
      <c r="O5" s="19"/>
    </row>
    <row r="6" spans="1:17" x14ac:dyDescent="0.25">
      <c r="A6" s="7" t="s">
        <v>11</v>
      </c>
      <c r="B6" s="8">
        <v>24</v>
      </c>
      <c r="C6" s="8">
        <v>0</v>
      </c>
      <c r="D6" s="8">
        <v>137</v>
      </c>
      <c r="E6" s="8">
        <v>92</v>
      </c>
      <c r="F6" s="9">
        <v>8.08</v>
      </c>
      <c r="G6" s="9">
        <v>1</v>
      </c>
      <c r="H6" s="53">
        <v>0</v>
      </c>
      <c r="I6" s="9">
        <v>262.08</v>
      </c>
      <c r="J6" s="6">
        <v>2709</v>
      </c>
      <c r="M6" t="s">
        <v>78</v>
      </c>
      <c r="O6" s="19"/>
    </row>
    <row r="7" spans="1:17" x14ac:dyDescent="0.25">
      <c r="A7" s="7" t="s">
        <v>12</v>
      </c>
      <c r="B7" s="8">
        <v>568</v>
      </c>
      <c r="C7" s="8">
        <v>14</v>
      </c>
      <c r="D7" s="8">
        <v>0</v>
      </c>
      <c r="E7" s="8">
        <v>103.97</v>
      </c>
      <c r="F7" s="9">
        <v>39.51</v>
      </c>
      <c r="G7" s="53">
        <v>5</v>
      </c>
      <c r="H7" s="53">
        <v>0</v>
      </c>
      <c r="I7" s="9">
        <v>730.48</v>
      </c>
      <c r="J7" s="6">
        <v>13934</v>
      </c>
      <c r="M7" t="s">
        <v>78</v>
      </c>
      <c r="N7" s="22"/>
      <c r="O7" s="19">
        <v>0</v>
      </c>
    </row>
    <row r="8" spans="1:17" x14ac:dyDescent="0.25">
      <c r="A8" s="7" t="s">
        <v>13</v>
      </c>
      <c r="B8" s="8">
        <f t="shared" ref="B8:H8" si="0">SUM(B5:B7)</f>
        <v>630</v>
      </c>
      <c r="C8" s="8">
        <f t="shared" si="0"/>
        <v>14</v>
      </c>
      <c r="D8" s="8">
        <f t="shared" si="0"/>
        <v>137</v>
      </c>
      <c r="E8" s="8">
        <f t="shared" si="0"/>
        <v>195.97</v>
      </c>
      <c r="F8" s="9">
        <f t="shared" si="0"/>
        <v>47.589999999999996</v>
      </c>
      <c r="G8" s="9">
        <f t="shared" si="0"/>
        <v>6</v>
      </c>
      <c r="H8" s="9">
        <f t="shared" si="0"/>
        <v>0</v>
      </c>
      <c r="I8" s="9">
        <f>SUM(I5:I7)</f>
        <v>1030.56</v>
      </c>
      <c r="J8" s="8"/>
      <c r="M8" t="s">
        <v>79</v>
      </c>
      <c r="N8" s="22">
        <v>4.973770491803279</v>
      </c>
      <c r="O8" s="24">
        <v>1.7075098814229248</v>
      </c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80</v>
      </c>
      <c r="N9">
        <v>45.68377049180328</v>
      </c>
      <c r="O9" s="22">
        <v>10.707509881422926</v>
      </c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81</v>
      </c>
      <c r="O10" s="19"/>
    </row>
    <row r="11" spans="1:17" ht="30" x14ac:dyDescent="0.25">
      <c r="A11" s="1" t="s">
        <v>229</v>
      </c>
      <c r="B11" s="7"/>
      <c r="C11" s="7"/>
      <c r="D11" s="7"/>
      <c r="E11" s="7"/>
      <c r="F11" s="7"/>
      <c r="G11" s="7"/>
      <c r="H11" s="7"/>
      <c r="I11" s="7"/>
      <c r="J11" s="7"/>
      <c r="M11" s="54" t="s">
        <v>82</v>
      </c>
      <c r="N11">
        <v>11895</v>
      </c>
      <c r="O11" s="19">
        <v>2277</v>
      </c>
    </row>
    <row r="12" spans="1:17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83</v>
      </c>
      <c r="N12">
        <v>522</v>
      </c>
      <c r="O12" s="22">
        <v>0</v>
      </c>
    </row>
    <row r="13" spans="1:17" x14ac:dyDescent="0.25">
      <c r="A13" s="7" t="s">
        <v>15</v>
      </c>
      <c r="B13" s="12">
        <f>B5/$J$5</f>
        <v>0.15019762845849802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>I5/$J$5</f>
        <v>0.15019762845849802</v>
      </c>
      <c r="J13" s="7"/>
      <c r="M13" t="s">
        <v>84</v>
      </c>
    </row>
    <row r="14" spans="1:17" x14ac:dyDescent="0.25">
      <c r="A14" s="7" t="s">
        <v>17</v>
      </c>
      <c r="B14" s="12">
        <f>B6/$J$6</f>
        <v>8.8593576965669985E-3</v>
      </c>
      <c r="C14" s="12">
        <f t="shared" ref="C14:I14" si="1">C6/$J$6</f>
        <v>0</v>
      </c>
      <c r="D14" s="12">
        <f t="shared" si="1"/>
        <v>5.0572166851236618E-2</v>
      </c>
      <c r="E14" s="12">
        <f t="shared" si="1"/>
        <v>3.3960871170173497E-2</v>
      </c>
      <c r="F14" s="12">
        <f t="shared" si="1"/>
        <v>2.9826504245108899E-3</v>
      </c>
      <c r="G14" s="12">
        <f t="shared" si="1"/>
        <v>3.6913990402362494E-4</v>
      </c>
      <c r="H14" s="12">
        <f t="shared" si="1"/>
        <v>0</v>
      </c>
      <c r="I14" s="12">
        <f t="shared" si="1"/>
        <v>9.6744186046511624E-2</v>
      </c>
      <c r="J14" s="7"/>
      <c r="M14" t="s">
        <v>198</v>
      </c>
      <c r="N14">
        <v>4</v>
      </c>
      <c r="Q14" t="s">
        <v>86</v>
      </c>
    </row>
    <row r="15" spans="1:17" x14ac:dyDescent="0.25">
      <c r="A15" s="7" t="s">
        <v>18</v>
      </c>
      <c r="B15" s="12">
        <f>B7/$J$7</f>
        <v>4.0763599827759435E-2</v>
      </c>
      <c r="C15" s="12">
        <f t="shared" ref="C15:I15" si="2">C7/$J$7</f>
        <v>1.0047366154729439E-3</v>
      </c>
      <c r="D15" s="12">
        <f t="shared" si="2"/>
        <v>0</v>
      </c>
      <c r="E15" s="12">
        <f t="shared" si="2"/>
        <v>7.4616047079087127E-3</v>
      </c>
      <c r="F15" s="12">
        <f t="shared" si="2"/>
        <v>2.8355102626668577E-3</v>
      </c>
      <c r="G15" s="12">
        <f t="shared" si="2"/>
        <v>3.588345055260514E-4</v>
      </c>
      <c r="H15" s="12">
        <f t="shared" si="2"/>
        <v>0</v>
      </c>
      <c r="I15" s="12">
        <f t="shared" si="2"/>
        <v>5.2424285919334006E-2</v>
      </c>
      <c r="J15" s="7"/>
      <c r="M15" t="s">
        <v>199</v>
      </c>
      <c r="N15">
        <v>66</v>
      </c>
      <c r="Q15" t="s">
        <v>86</v>
      </c>
    </row>
    <row r="16" spans="1:17" x14ac:dyDescent="0.25">
      <c r="M16" t="s">
        <v>200</v>
      </c>
      <c r="N16">
        <v>36</v>
      </c>
      <c r="Q16" t="s">
        <v>86</v>
      </c>
    </row>
    <row r="17" spans="13:17" x14ac:dyDescent="0.25">
      <c r="M17" t="s">
        <v>201</v>
      </c>
      <c r="N17">
        <v>89</v>
      </c>
      <c r="Q17" t="s">
        <v>86</v>
      </c>
    </row>
    <row r="18" spans="13:17" x14ac:dyDescent="0.25">
      <c r="M18" t="s">
        <v>202</v>
      </c>
      <c r="N18">
        <v>76</v>
      </c>
      <c r="Q18" t="s">
        <v>180</v>
      </c>
    </row>
    <row r="19" spans="13:17" x14ac:dyDescent="0.25">
      <c r="M19" t="s">
        <v>203</v>
      </c>
      <c r="N19">
        <v>46</v>
      </c>
    </row>
    <row r="20" spans="13:17" x14ac:dyDescent="0.25">
      <c r="M20" t="s">
        <v>118</v>
      </c>
      <c r="N20">
        <v>0</v>
      </c>
    </row>
    <row r="21" spans="13:17" x14ac:dyDescent="0.25">
      <c r="M21" t="s">
        <v>204</v>
      </c>
      <c r="N21">
        <v>229</v>
      </c>
    </row>
    <row r="22" spans="13:17" x14ac:dyDescent="0.25">
      <c r="M22" t="s">
        <v>205</v>
      </c>
      <c r="N22">
        <v>12</v>
      </c>
      <c r="Q22" t="s">
        <v>180</v>
      </c>
    </row>
    <row r="23" spans="13:17" x14ac:dyDescent="0.25">
      <c r="M23" t="s">
        <v>206</v>
      </c>
      <c r="N23">
        <v>100</v>
      </c>
      <c r="Q23" t="s">
        <v>180</v>
      </c>
    </row>
    <row r="24" spans="13:17" x14ac:dyDescent="0.25">
      <c r="M24" t="s">
        <v>207</v>
      </c>
      <c r="N24">
        <v>101</v>
      </c>
      <c r="Q24" t="s">
        <v>180</v>
      </c>
    </row>
    <row r="25" spans="13:17" x14ac:dyDescent="0.25">
      <c r="M25" t="s">
        <v>208</v>
      </c>
      <c r="N25">
        <v>12</v>
      </c>
      <c r="Q25" t="s">
        <v>180</v>
      </c>
    </row>
    <row r="26" spans="13:17" x14ac:dyDescent="0.25">
      <c r="M26" t="s">
        <v>209</v>
      </c>
      <c r="N26">
        <v>269</v>
      </c>
    </row>
    <row r="27" spans="13:17" x14ac:dyDescent="0.25">
      <c r="M27" t="s">
        <v>210</v>
      </c>
      <c r="N27">
        <v>12</v>
      </c>
      <c r="Q27" t="s">
        <v>180</v>
      </c>
    </row>
    <row r="28" spans="13:17" x14ac:dyDescent="0.25">
      <c r="M28" t="s">
        <v>211</v>
      </c>
      <c r="N28">
        <v>15</v>
      </c>
      <c r="Q28" t="s">
        <v>86</v>
      </c>
    </row>
    <row r="29" spans="13:17" x14ac:dyDescent="0.25">
      <c r="M29" t="s">
        <v>212</v>
      </c>
      <c r="N29">
        <v>101</v>
      </c>
      <c r="Q29" t="s">
        <v>180</v>
      </c>
    </row>
    <row r="30" spans="13:17" x14ac:dyDescent="0.25">
      <c r="M30" t="s">
        <v>213</v>
      </c>
      <c r="N30">
        <v>50</v>
      </c>
      <c r="Q30" t="s">
        <v>180</v>
      </c>
    </row>
    <row r="31" spans="13:17" x14ac:dyDescent="0.25">
      <c r="M31" t="s">
        <v>214</v>
      </c>
      <c r="N31">
        <v>101</v>
      </c>
      <c r="Q31" t="s">
        <v>180</v>
      </c>
    </row>
    <row r="32" spans="13:17" x14ac:dyDescent="0.25">
      <c r="M32" t="s">
        <v>215</v>
      </c>
      <c r="N32">
        <v>101</v>
      </c>
      <c r="Q32" t="s">
        <v>180</v>
      </c>
    </row>
    <row r="33" spans="13:17" x14ac:dyDescent="0.25">
      <c r="M33" t="s">
        <v>216</v>
      </c>
      <c r="N33">
        <v>46</v>
      </c>
    </row>
    <row r="34" spans="13:17" x14ac:dyDescent="0.25">
      <c r="M34" t="s">
        <v>217</v>
      </c>
      <c r="N34">
        <v>15</v>
      </c>
    </row>
    <row r="35" spans="13:17" x14ac:dyDescent="0.25">
      <c r="M35" t="s">
        <v>218</v>
      </c>
      <c r="N35">
        <v>36</v>
      </c>
    </row>
    <row r="36" spans="13:17" x14ac:dyDescent="0.25">
      <c r="M36" t="s">
        <v>219</v>
      </c>
      <c r="O36">
        <v>227</v>
      </c>
    </row>
    <row r="37" spans="13:17" x14ac:dyDescent="0.25">
      <c r="M37" t="s">
        <v>220</v>
      </c>
      <c r="O37">
        <v>205</v>
      </c>
      <c r="Q37" t="s">
        <v>86</v>
      </c>
    </row>
    <row r="38" spans="13:17" x14ac:dyDescent="0.25">
      <c r="M38" t="s">
        <v>118</v>
      </c>
      <c r="O38">
        <v>0</v>
      </c>
    </row>
    <row r="39" spans="13:17" x14ac:dyDescent="0.25">
      <c r="M39" t="s">
        <v>97</v>
      </c>
      <c r="N39">
        <v>13934</v>
      </c>
      <c r="O39">
        <v>2709</v>
      </c>
    </row>
    <row r="40" spans="13:17" x14ac:dyDescent="0.25">
      <c r="M40" t="s">
        <v>221</v>
      </c>
    </row>
    <row r="41" spans="13:17" x14ac:dyDescent="0.25">
      <c r="M41" t="s">
        <v>222</v>
      </c>
      <c r="N41">
        <v>1208</v>
      </c>
      <c r="O41">
        <v>215</v>
      </c>
    </row>
    <row r="42" spans="13:17" x14ac:dyDescent="0.25">
      <c r="M42" t="s">
        <v>223</v>
      </c>
      <c r="N42">
        <v>337</v>
      </c>
      <c r="O42">
        <v>39</v>
      </c>
    </row>
    <row r="43" spans="13:17" x14ac:dyDescent="0.25">
      <c r="M43" t="s">
        <v>224</v>
      </c>
      <c r="N43">
        <v>0</v>
      </c>
      <c r="O43">
        <v>0</v>
      </c>
    </row>
    <row r="44" spans="13:17" x14ac:dyDescent="0.25">
      <c r="M44" t="s">
        <v>225</v>
      </c>
      <c r="N44">
        <v>16</v>
      </c>
      <c r="O44">
        <v>139</v>
      </c>
    </row>
    <row r="45" spans="13:17" x14ac:dyDescent="0.25">
      <c r="M45" t="s">
        <v>226</v>
      </c>
      <c r="N45">
        <v>720</v>
      </c>
      <c r="O45">
        <v>124</v>
      </c>
    </row>
    <row r="46" spans="13:17" x14ac:dyDescent="0.25">
      <c r="M46" t="s">
        <v>227</v>
      </c>
      <c r="N46">
        <v>2281</v>
      </c>
      <c r="O46">
        <v>517</v>
      </c>
    </row>
    <row r="48" spans="13:17" x14ac:dyDescent="0.25">
      <c r="M48" t="s">
        <v>228</v>
      </c>
      <c r="N48">
        <v>11653</v>
      </c>
      <c r="O48">
        <v>2192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2"/>
  <sheetViews>
    <sheetView workbookViewId="0">
      <selection activeCell="N40" sqref="N40"/>
    </sheetView>
  </sheetViews>
  <sheetFormatPr defaultRowHeight="15" x14ac:dyDescent="0.25"/>
  <cols>
    <col min="1" max="1" width="19" bestFit="1" customWidth="1"/>
    <col min="4" max="4" width="10.42578125" customWidth="1"/>
    <col min="7" max="7" width="11.42578125" customWidth="1"/>
    <col min="8" max="8" width="10.140625" customWidth="1"/>
    <col min="9" max="9" width="10.28515625" customWidth="1"/>
    <col min="10" max="10" width="11.140625" customWidth="1"/>
    <col min="13" max="13" width="33.5703125" customWidth="1"/>
    <col min="16" max="16" width="10.7109375" customWidth="1"/>
    <col min="17" max="17" width="13.7109375" customWidth="1"/>
  </cols>
  <sheetData>
    <row r="1" spans="1:17" ht="30" x14ac:dyDescent="0.25">
      <c r="A1" t="s">
        <v>19</v>
      </c>
      <c r="B1" t="s">
        <v>20</v>
      </c>
      <c r="M1" s="54" t="s">
        <v>69</v>
      </c>
      <c r="N1">
        <v>38</v>
      </c>
      <c r="O1">
        <v>8</v>
      </c>
      <c r="P1" s="54" t="s">
        <v>251</v>
      </c>
      <c r="Q1" s="54"/>
    </row>
    <row r="2" spans="1:17" x14ac:dyDescent="0.25">
      <c r="M2" t="s">
        <v>74</v>
      </c>
      <c r="N2">
        <v>0</v>
      </c>
    </row>
    <row r="3" spans="1:17" x14ac:dyDescent="0.25">
      <c r="A3" s="1" t="s">
        <v>232</v>
      </c>
      <c r="B3" s="2"/>
      <c r="C3" s="2"/>
      <c r="D3" s="2"/>
      <c r="E3" s="2"/>
      <c r="F3" s="2"/>
      <c r="G3" s="2"/>
      <c r="H3" s="2"/>
      <c r="I3" s="2"/>
      <c r="J3" s="2"/>
      <c r="M3" t="s">
        <v>233</v>
      </c>
      <c r="N3">
        <v>0.71</v>
      </c>
      <c r="P3" s="76" t="s">
        <v>252</v>
      </c>
    </row>
    <row r="4" spans="1:17" ht="42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270</v>
      </c>
      <c r="M4" t="s">
        <v>234</v>
      </c>
      <c r="O4">
        <v>0.84</v>
      </c>
      <c r="P4" s="76" t="s">
        <v>253</v>
      </c>
    </row>
    <row r="5" spans="1:17" x14ac:dyDescent="0.25">
      <c r="A5" s="3" t="s">
        <v>10</v>
      </c>
      <c r="B5" s="74">
        <v>20</v>
      </c>
      <c r="C5" s="74"/>
      <c r="D5" s="74"/>
      <c r="E5" s="74"/>
      <c r="F5" s="74"/>
      <c r="G5" s="74"/>
      <c r="H5" s="74"/>
      <c r="I5" s="75">
        <v>20</v>
      </c>
      <c r="J5" s="6">
        <v>304</v>
      </c>
      <c r="M5" t="s">
        <v>235</v>
      </c>
      <c r="O5">
        <v>0.45</v>
      </c>
      <c r="P5" s="76" t="s">
        <v>254</v>
      </c>
    </row>
    <row r="6" spans="1:17" x14ac:dyDescent="0.25">
      <c r="A6" s="7" t="s">
        <v>11</v>
      </c>
      <c r="B6" s="74">
        <v>135.5</v>
      </c>
      <c r="C6" s="74"/>
      <c r="D6" s="74">
        <v>10</v>
      </c>
      <c r="E6" s="74">
        <v>90</v>
      </c>
      <c r="F6" s="74">
        <v>26.91</v>
      </c>
      <c r="G6" s="74">
        <v>10</v>
      </c>
      <c r="H6" s="74"/>
      <c r="I6" s="74">
        <v>272.41000000000003</v>
      </c>
      <c r="J6" s="6">
        <v>2747</v>
      </c>
      <c r="M6" t="s">
        <v>236</v>
      </c>
      <c r="O6" s="22">
        <v>0.32</v>
      </c>
      <c r="P6" s="76" t="s">
        <v>255</v>
      </c>
    </row>
    <row r="7" spans="1:17" x14ac:dyDescent="0.25">
      <c r="A7" s="7" t="s">
        <v>12</v>
      </c>
      <c r="B7" s="74">
        <v>773.96</v>
      </c>
      <c r="C7" s="74">
        <v>127</v>
      </c>
      <c r="D7" s="74">
        <v>7</v>
      </c>
      <c r="E7" s="74">
        <v>108.33</v>
      </c>
      <c r="F7" s="74">
        <v>47.84</v>
      </c>
      <c r="G7" s="74"/>
      <c r="H7" s="74"/>
      <c r="I7" s="74">
        <v>1064.1300000000001</v>
      </c>
      <c r="J7" s="6">
        <v>13626</v>
      </c>
      <c r="M7" t="s">
        <v>237</v>
      </c>
      <c r="O7" s="22">
        <v>0.92</v>
      </c>
      <c r="P7" s="76" t="s">
        <v>256</v>
      </c>
    </row>
    <row r="8" spans="1:17" x14ac:dyDescent="0.25">
      <c r="A8" s="7" t="s">
        <v>13</v>
      </c>
      <c r="B8" s="8">
        <f t="shared" ref="B8:H8" si="0">SUM(B5:B7)</f>
        <v>929.46</v>
      </c>
      <c r="C8" s="8">
        <f t="shared" si="0"/>
        <v>127</v>
      </c>
      <c r="D8" s="8">
        <f t="shared" si="0"/>
        <v>17</v>
      </c>
      <c r="E8" s="8">
        <f t="shared" si="0"/>
        <v>198.32999999999998</v>
      </c>
      <c r="F8" s="9">
        <f t="shared" si="0"/>
        <v>74.75</v>
      </c>
      <c r="G8" s="9">
        <f t="shared" si="0"/>
        <v>10</v>
      </c>
      <c r="H8" s="9">
        <f t="shared" si="0"/>
        <v>0</v>
      </c>
      <c r="I8" s="9">
        <f>SUM(I5:I7)</f>
        <v>1356.5400000000002</v>
      </c>
      <c r="J8" s="8"/>
      <c r="M8" t="s">
        <v>79</v>
      </c>
      <c r="N8" s="22">
        <v>6.1118421052631575</v>
      </c>
      <c r="O8" s="22">
        <v>0.24313725490196078</v>
      </c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M9" t="s">
        <v>80</v>
      </c>
      <c r="N9" s="22">
        <v>44.821842105263158</v>
      </c>
      <c r="O9" s="24">
        <v>10.773137254901959</v>
      </c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M10" t="s">
        <v>81</v>
      </c>
      <c r="O10" s="22"/>
    </row>
    <row r="11" spans="1:17" x14ac:dyDescent="0.25">
      <c r="A11" s="1" t="s">
        <v>232</v>
      </c>
      <c r="B11" s="7"/>
      <c r="C11" s="7"/>
      <c r="D11" s="7"/>
      <c r="E11" s="7"/>
      <c r="F11" s="7"/>
      <c r="G11" s="7"/>
      <c r="H11" s="7"/>
      <c r="I11" s="7"/>
      <c r="J11" s="7"/>
      <c r="M11" t="s">
        <v>257</v>
      </c>
      <c r="N11">
        <v>11552</v>
      </c>
      <c r="O11" s="19">
        <v>2040</v>
      </c>
    </row>
    <row r="12" spans="1:17" ht="30" x14ac:dyDescent="0.25">
      <c r="A12" s="3" t="s">
        <v>14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7"/>
      <c r="M12" s="54" t="s">
        <v>83</v>
      </c>
      <c r="N12">
        <v>216</v>
      </c>
      <c r="O12" s="19">
        <v>645</v>
      </c>
    </row>
    <row r="13" spans="1:17" x14ac:dyDescent="0.25">
      <c r="A13" s="7" t="s">
        <v>15</v>
      </c>
      <c r="B13" s="12">
        <f>B5/$J$5</f>
        <v>6.5789473684210523E-2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2">
        <f>I5/$J$5</f>
        <v>6.5789473684210523E-2</v>
      </c>
      <c r="J13" s="7"/>
      <c r="M13" s="54" t="s">
        <v>258</v>
      </c>
      <c r="O13" s="22"/>
    </row>
    <row r="14" spans="1:17" x14ac:dyDescent="0.25">
      <c r="A14" s="7" t="s">
        <v>17</v>
      </c>
      <c r="B14" s="12">
        <f>B6/$J$6</f>
        <v>4.9326538041499821E-2</v>
      </c>
      <c r="C14" s="12">
        <f t="shared" ref="C14:I14" si="1">C6/$J$6</f>
        <v>0</v>
      </c>
      <c r="D14" s="12">
        <f t="shared" si="1"/>
        <v>3.6403349108117948E-3</v>
      </c>
      <c r="E14" s="12">
        <f t="shared" si="1"/>
        <v>3.2763014197306151E-2</v>
      </c>
      <c r="F14" s="12">
        <f t="shared" si="1"/>
        <v>9.7961412449945398E-3</v>
      </c>
      <c r="G14" s="12">
        <f t="shared" si="1"/>
        <v>3.6403349108117948E-3</v>
      </c>
      <c r="H14" s="12">
        <f t="shared" si="1"/>
        <v>0</v>
      </c>
      <c r="I14" s="12">
        <f t="shared" si="1"/>
        <v>9.916636330542411E-2</v>
      </c>
      <c r="J14" s="7"/>
      <c r="M14" t="s">
        <v>238</v>
      </c>
      <c r="N14">
        <v>128</v>
      </c>
    </row>
    <row r="15" spans="1:17" x14ac:dyDescent="0.25">
      <c r="A15" s="7" t="s">
        <v>18</v>
      </c>
      <c r="B15" s="12">
        <f>B7/$J$7</f>
        <v>5.6800234845148984E-2</v>
      </c>
      <c r="C15" s="12">
        <f t="shared" ref="C15:I15" si="2">C7/$J$7</f>
        <v>9.3204168501394395E-3</v>
      </c>
      <c r="D15" s="12">
        <f t="shared" si="2"/>
        <v>5.1372376339351236E-4</v>
      </c>
      <c r="E15" s="12">
        <f t="shared" si="2"/>
        <v>7.9502421840598851E-3</v>
      </c>
      <c r="F15" s="12">
        <f t="shared" si="2"/>
        <v>3.5109349772493763E-3</v>
      </c>
      <c r="G15" s="12">
        <f t="shared" si="2"/>
        <v>0</v>
      </c>
      <c r="H15" s="12">
        <f t="shared" si="2"/>
        <v>0</v>
      </c>
      <c r="I15" s="12">
        <f t="shared" si="2"/>
        <v>7.8095552619991196E-2</v>
      </c>
      <c r="J15" s="7"/>
      <c r="M15" t="s">
        <v>239</v>
      </c>
      <c r="N15">
        <v>128</v>
      </c>
    </row>
    <row r="16" spans="1:17" x14ac:dyDescent="0.25">
      <c r="M16" t="s">
        <v>239</v>
      </c>
      <c r="N16">
        <v>91</v>
      </c>
    </row>
    <row r="17" spans="1:15" x14ac:dyDescent="0.25">
      <c r="M17" t="s">
        <v>240</v>
      </c>
      <c r="N17">
        <v>76</v>
      </c>
    </row>
    <row r="18" spans="1:15" x14ac:dyDescent="0.25">
      <c r="M18" t="s">
        <v>240</v>
      </c>
      <c r="N18">
        <v>60</v>
      </c>
    </row>
    <row r="19" spans="1:15" x14ac:dyDescent="0.25">
      <c r="M19" t="s">
        <v>240</v>
      </c>
      <c r="N19">
        <v>91</v>
      </c>
    </row>
    <row r="20" spans="1:15" x14ac:dyDescent="0.25">
      <c r="M20" t="s">
        <v>241</v>
      </c>
      <c r="N20">
        <v>93</v>
      </c>
    </row>
    <row r="21" spans="1:15" ht="38.25" x14ac:dyDescent="0.25">
      <c r="A21" s="77" t="s">
        <v>259</v>
      </c>
      <c r="B21" s="78" t="s">
        <v>260</v>
      </c>
      <c r="C21" s="78" t="s">
        <v>261</v>
      </c>
      <c r="D21" s="78" t="s">
        <v>262</v>
      </c>
      <c r="E21" s="78" t="s">
        <v>263</v>
      </c>
      <c r="F21" s="79" t="s">
        <v>264</v>
      </c>
      <c r="G21" s="80" t="s">
        <v>265</v>
      </c>
      <c r="H21" s="78" t="s">
        <v>266</v>
      </c>
      <c r="M21" t="s">
        <v>242</v>
      </c>
      <c r="N21">
        <v>33</v>
      </c>
    </row>
    <row r="22" spans="1:15" x14ac:dyDescent="0.25">
      <c r="A22" s="81" t="s">
        <v>267</v>
      </c>
      <c r="B22" s="82">
        <v>20</v>
      </c>
      <c r="C22" s="82"/>
      <c r="D22" s="82"/>
      <c r="E22" s="82"/>
      <c r="F22" s="82"/>
      <c r="G22" s="82"/>
      <c r="H22" s="82"/>
      <c r="M22" t="s">
        <v>242</v>
      </c>
      <c r="N22">
        <v>26</v>
      </c>
    </row>
    <row r="23" spans="1:15" x14ac:dyDescent="0.25">
      <c r="A23" s="81" t="s">
        <v>268</v>
      </c>
      <c r="B23" s="82">
        <v>135.5</v>
      </c>
      <c r="C23" s="82"/>
      <c r="D23" s="82">
        <v>10</v>
      </c>
      <c r="E23" s="82">
        <v>90</v>
      </c>
      <c r="F23" s="82">
        <v>26.91</v>
      </c>
      <c r="G23" s="82">
        <v>10</v>
      </c>
      <c r="H23" s="82"/>
      <c r="M23" t="s">
        <v>242</v>
      </c>
      <c r="N23">
        <v>24</v>
      </c>
    </row>
    <row r="24" spans="1:15" x14ac:dyDescent="0.25">
      <c r="A24" s="83" t="s">
        <v>269</v>
      </c>
      <c r="B24" s="84">
        <v>773.96</v>
      </c>
      <c r="C24" s="84">
        <v>127</v>
      </c>
      <c r="D24" s="84">
        <v>7</v>
      </c>
      <c r="E24" s="84">
        <v>108.33</v>
      </c>
      <c r="F24" s="82">
        <v>47.84</v>
      </c>
      <c r="G24" s="82"/>
      <c r="H24" s="84"/>
      <c r="M24" t="s">
        <v>243</v>
      </c>
      <c r="N24">
        <v>255</v>
      </c>
    </row>
    <row r="25" spans="1:15" x14ac:dyDescent="0.25">
      <c r="A25" s="85"/>
      <c r="B25" s="86"/>
      <c r="C25" s="86"/>
      <c r="D25" s="86"/>
      <c r="E25" s="86"/>
      <c r="H25" s="86"/>
      <c r="M25" t="s">
        <v>244</v>
      </c>
      <c r="N25">
        <v>304</v>
      </c>
    </row>
    <row r="26" spans="1:15" x14ac:dyDescent="0.25">
      <c r="A26" s="87" t="s">
        <v>9</v>
      </c>
      <c r="B26" s="88">
        <v>929.46</v>
      </c>
      <c r="C26" s="88">
        <v>127</v>
      </c>
      <c r="D26" s="88">
        <v>17</v>
      </c>
      <c r="E26" s="88">
        <v>198.32999999999998</v>
      </c>
      <c r="F26" s="89">
        <v>74.75</v>
      </c>
      <c r="G26" s="89">
        <v>10</v>
      </c>
      <c r="H26" s="88">
        <v>0</v>
      </c>
      <c r="M26" t="s">
        <v>245</v>
      </c>
      <c r="N26">
        <v>267</v>
      </c>
    </row>
    <row r="27" spans="1:15" x14ac:dyDescent="0.25">
      <c r="M27" t="s">
        <v>246</v>
      </c>
      <c r="N27">
        <v>22</v>
      </c>
    </row>
    <row r="28" spans="1:15" x14ac:dyDescent="0.25">
      <c r="M28" t="s">
        <v>247</v>
      </c>
      <c r="N28">
        <v>260</v>
      </c>
    </row>
    <row r="29" spans="1:15" x14ac:dyDescent="0.25">
      <c r="M29" t="s">
        <v>248</v>
      </c>
      <c r="O29">
        <v>21</v>
      </c>
    </row>
    <row r="30" spans="1:15" x14ac:dyDescent="0.25">
      <c r="M30" t="s">
        <v>249</v>
      </c>
      <c r="O30">
        <v>41</v>
      </c>
    </row>
    <row r="31" spans="1:15" x14ac:dyDescent="0.25">
      <c r="M31" t="s">
        <v>118</v>
      </c>
      <c r="O31">
        <v>0</v>
      </c>
    </row>
    <row r="32" spans="1:15" x14ac:dyDescent="0.25">
      <c r="M32" s="62" t="s">
        <v>250</v>
      </c>
      <c r="N32" s="62">
        <v>13626</v>
      </c>
      <c r="O32" s="62">
        <v>2747</v>
      </c>
    </row>
    <row r="34" spans="13:15" x14ac:dyDescent="0.25">
      <c r="M34" t="s">
        <v>221</v>
      </c>
    </row>
    <row r="35" spans="13:15" x14ac:dyDescent="0.25">
      <c r="M35" t="s">
        <v>222</v>
      </c>
      <c r="N35">
        <v>1190</v>
      </c>
      <c r="O35">
        <v>193</v>
      </c>
    </row>
    <row r="36" spans="13:15" x14ac:dyDescent="0.25">
      <c r="M36" t="s">
        <v>223</v>
      </c>
      <c r="N36">
        <v>314</v>
      </c>
      <c r="O36">
        <v>36</v>
      </c>
    </row>
    <row r="37" spans="13:15" x14ac:dyDescent="0.25">
      <c r="M37" t="s">
        <v>224</v>
      </c>
      <c r="N37">
        <v>0</v>
      </c>
      <c r="O37">
        <v>0</v>
      </c>
    </row>
    <row r="38" spans="13:15" x14ac:dyDescent="0.25">
      <c r="M38" t="s">
        <v>225</v>
      </c>
      <c r="N38">
        <v>53</v>
      </c>
      <c r="O38">
        <v>12</v>
      </c>
    </row>
    <row r="39" spans="13:15" x14ac:dyDescent="0.25">
      <c r="M39" t="s">
        <v>226</v>
      </c>
      <c r="N39">
        <v>1048</v>
      </c>
      <c r="O39">
        <v>261</v>
      </c>
    </row>
    <row r="40" spans="13:15" x14ac:dyDescent="0.25">
      <c r="M40" t="s">
        <v>227</v>
      </c>
      <c r="N40">
        <v>2605</v>
      </c>
      <c r="O40">
        <v>502</v>
      </c>
    </row>
    <row r="42" spans="13:15" x14ac:dyDescent="0.25">
      <c r="M42" t="s">
        <v>228</v>
      </c>
      <c r="N42">
        <v>11021</v>
      </c>
      <c r="O42">
        <v>2245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6</vt:i4>
      </vt:variant>
    </vt:vector>
  </HeadingPairs>
  <TitlesOfParts>
    <vt:vector size="20" baseType="lpstr">
      <vt:lpstr>assenze anno 2016 completo</vt:lpstr>
      <vt:lpstr>tassi di assenza gen-dic 2016</vt:lpstr>
      <vt:lpstr>tassi di assenza gen-dic 2017</vt:lpstr>
      <vt:lpstr>assenze anno 2018 completo</vt:lpstr>
      <vt:lpstr>tassi di assenza gen-set 2018</vt:lpstr>
      <vt:lpstr>tassi di assenza gen-dic 2018</vt:lpstr>
      <vt:lpstr>assenze anno 2019 completo</vt:lpstr>
      <vt:lpstr>tassi di assenza gen-dic 2019</vt:lpstr>
      <vt:lpstr>tassi di assenza gen-dic 2020</vt:lpstr>
      <vt:lpstr>tassi di assenza gen-dic 21</vt:lpstr>
      <vt:lpstr>tassi di assenza gen-dic 22</vt:lpstr>
      <vt:lpstr>tassi di assenza gen-dic 23</vt:lpstr>
      <vt:lpstr>tassi di assenza gen-dic 24</vt:lpstr>
      <vt:lpstr>Riepilogo tassi assenza</vt:lpstr>
      <vt:lpstr>'assenze anno 2016 completo'!Area_stampa</vt:lpstr>
      <vt:lpstr>'Riepilogo tassi assenza'!Area_stampa</vt:lpstr>
      <vt:lpstr>'tassi di assenza gen-dic 2017'!Area_stampa</vt:lpstr>
      <vt:lpstr>'tassi di assenza gen-dic 2018'!Area_stampa</vt:lpstr>
      <vt:lpstr>'tassi di assenza gen-dic 2019'!Area_stampa</vt:lpstr>
      <vt:lpstr>'tassi di assenza gen-set 2018'!Area_stampa</vt:lpstr>
    </vt:vector>
  </TitlesOfParts>
  <Company>ASIA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 - Lavis TN - Segreteria</dc:creator>
  <cp:lastModifiedBy>ASIA - Lavis TN - Segreteria - Federica</cp:lastModifiedBy>
  <cp:lastPrinted>2021-03-08T15:30:49Z</cp:lastPrinted>
  <dcterms:created xsi:type="dcterms:W3CDTF">2015-12-28T17:29:52Z</dcterms:created>
  <dcterms:modified xsi:type="dcterms:W3CDTF">2026-03-04T14:08:08Z</dcterms:modified>
</cp:coreProperties>
</file>